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lhobeil\Desktop\نماذج الموزانة\"/>
    </mc:Choice>
  </mc:AlternateContent>
  <bookViews>
    <workbookView xWindow="0" yWindow="0" windowWidth="28800" windowHeight="12900"/>
  </bookViews>
  <sheets>
    <sheet name="الموازنة" sheetId="3" r:id="rId1"/>
    <sheet name="ورقة2" sheetId="2" state="hidden" r:id="rId2"/>
    <sheet name="ورقة1" sheetId="1" state="hidden" r:id="rId3"/>
  </sheets>
  <definedNames>
    <definedName name="_xlnm._FilterDatabase" localSheetId="0" hidden="1">الموازنة!$C$18:$C$32</definedName>
    <definedName name="_xlnm.Print_Area" localSheetId="0">الموازنة!$B$2:$N$279</definedName>
    <definedName name="_xlnm.Print_Area" localSheetId="2">ورقة1!$B$2:$L$287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5" i="3" l="1"/>
  <c r="L171" i="3"/>
  <c r="L113" i="3"/>
  <c r="L58" i="3"/>
  <c r="I248" i="3"/>
  <c r="I249" i="3"/>
  <c r="I247" i="3"/>
  <c r="I241" i="3"/>
  <c r="I242" i="3"/>
  <c r="I240" i="3"/>
  <c r="I234" i="3"/>
  <c r="I235" i="3"/>
  <c r="I233" i="3"/>
  <c r="F255" i="3"/>
  <c r="I255" i="3" s="1"/>
  <c r="F256" i="3"/>
  <c r="I256" i="3" s="1"/>
  <c r="F254" i="3"/>
  <c r="I254" i="3" s="1"/>
  <c r="F248" i="3"/>
  <c r="F249" i="3"/>
  <c r="F247" i="3"/>
  <c r="F241" i="3"/>
  <c r="F242" i="3"/>
  <c r="F240" i="3"/>
  <c r="F234" i="3"/>
  <c r="F235" i="3"/>
  <c r="F233" i="3"/>
  <c r="F144" i="3"/>
  <c r="I144" i="3" s="1"/>
  <c r="F145" i="3"/>
  <c r="I145" i="3" s="1"/>
  <c r="F143" i="3"/>
  <c r="I143" i="3" s="1"/>
  <c r="F137" i="3"/>
  <c r="I137" i="3" s="1"/>
  <c r="F138" i="3"/>
  <c r="I138" i="3" s="1"/>
  <c r="F136" i="3"/>
  <c r="I136" i="3" s="1"/>
  <c r="F130" i="3"/>
  <c r="I130" i="3" s="1"/>
  <c r="F131" i="3"/>
  <c r="I131" i="3" s="1"/>
  <c r="F129" i="3"/>
  <c r="I129" i="3" s="1"/>
  <c r="F123" i="3"/>
  <c r="I123" i="3" s="1"/>
  <c r="F124" i="3"/>
  <c r="I124" i="3" s="1"/>
  <c r="F122" i="3"/>
  <c r="I122" i="3" s="1"/>
  <c r="J224" i="3"/>
  <c r="L223" i="3"/>
  <c r="I223" i="3"/>
  <c r="J170" i="3"/>
  <c r="L169" i="3"/>
  <c r="I169" i="3"/>
  <c r="J112" i="3"/>
  <c r="L111" i="3"/>
  <c r="I111" i="3"/>
  <c r="J57" i="3"/>
  <c r="L56" i="3" l="1"/>
  <c r="I56" i="3"/>
  <c r="D277" i="3"/>
  <c r="D276" i="3"/>
  <c r="D275" i="3"/>
  <c r="D274" i="3"/>
  <c r="D220" i="3"/>
  <c r="D219" i="3"/>
  <c r="D218" i="3"/>
  <c r="D217" i="3"/>
  <c r="D166" i="3"/>
  <c r="D165" i="3"/>
  <c r="D164" i="3"/>
  <c r="D163" i="3"/>
  <c r="D108" i="3"/>
  <c r="D107" i="3"/>
  <c r="D106" i="3"/>
  <c r="D105" i="3"/>
  <c r="I113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78" i="3"/>
  <c r="H71" i="3"/>
  <c r="J184" i="3" l="1"/>
  <c r="J78" i="3"/>
  <c r="J79" i="3"/>
  <c r="J80" i="3"/>
  <c r="J81" i="3"/>
  <c r="J82" i="3"/>
  <c r="J83" i="3"/>
  <c r="J71" i="3"/>
  <c r="K71" i="3" s="1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191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E78" i="3"/>
  <c r="J212" i="3" l="1"/>
  <c r="K212" i="3"/>
  <c r="J98" i="3"/>
  <c r="K98" i="3"/>
  <c r="L212" i="3" l="1"/>
  <c r="L98" i="3"/>
  <c r="M212" i="3"/>
  <c r="M98" i="3"/>
  <c r="K213" i="3"/>
  <c r="J213" i="3"/>
  <c r="K211" i="3"/>
  <c r="J211" i="3"/>
  <c r="K210" i="3"/>
  <c r="J210" i="3"/>
  <c r="K256" i="3"/>
  <c r="K255" i="3"/>
  <c r="K254" i="3"/>
  <c r="K249" i="3"/>
  <c r="K248" i="3"/>
  <c r="K247" i="3"/>
  <c r="K242" i="3"/>
  <c r="K241" i="3"/>
  <c r="K240" i="3"/>
  <c r="K235" i="3"/>
  <c r="K234" i="3"/>
  <c r="K233" i="3"/>
  <c r="K145" i="3"/>
  <c r="K144" i="3"/>
  <c r="K143" i="3"/>
  <c r="K138" i="3"/>
  <c r="K137" i="3"/>
  <c r="K136" i="3"/>
  <c r="K131" i="3"/>
  <c r="K130" i="3"/>
  <c r="K129" i="3"/>
  <c r="L210" i="3" l="1"/>
  <c r="L138" i="3"/>
  <c r="L240" i="3"/>
  <c r="M211" i="3"/>
  <c r="M213" i="3"/>
  <c r="L130" i="3"/>
  <c r="L235" i="3"/>
  <c r="L234" i="3"/>
  <c r="L211" i="3"/>
  <c r="L213" i="3"/>
  <c r="L254" i="3"/>
  <c r="M210" i="3"/>
  <c r="L255" i="3"/>
  <c r="L256" i="3"/>
  <c r="L247" i="3"/>
  <c r="L248" i="3"/>
  <c r="L249" i="3"/>
  <c r="L241" i="3"/>
  <c r="L242" i="3"/>
  <c r="L233" i="3"/>
  <c r="L144" i="3"/>
  <c r="L145" i="3"/>
  <c r="L143" i="3"/>
  <c r="L136" i="3"/>
  <c r="L137" i="3"/>
  <c r="L129" i="3"/>
  <c r="L131" i="3"/>
  <c r="I132" i="3" l="1"/>
  <c r="K123" i="3"/>
  <c r="K124" i="3"/>
  <c r="I146" i="3"/>
  <c r="K158" i="3"/>
  <c r="K159" i="3"/>
  <c r="K157" i="3"/>
  <c r="K269" i="3"/>
  <c r="K270" i="3"/>
  <c r="K268" i="3"/>
  <c r="I243" i="3"/>
  <c r="I236" i="3"/>
  <c r="L38" i="3" l="1"/>
  <c r="H184" i="3"/>
  <c r="K184" i="3" s="1"/>
  <c r="J191" i="3"/>
  <c r="K191" i="3"/>
  <c r="J192" i="3"/>
  <c r="K192" i="3"/>
  <c r="J193" i="3"/>
  <c r="K193" i="3"/>
  <c r="J194" i="3"/>
  <c r="K194" i="3"/>
  <c r="J195" i="3"/>
  <c r="K195" i="3"/>
  <c r="J196" i="3"/>
  <c r="K196" i="3"/>
  <c r="J197" i="3"/>
  <c r="K197" i="3"/>
  <c r="J198" i="3"/>
  <c r="K198" i="3"/>
  <c r="J199" i="3"/>
  <c r="K199" i="3"/>
  <c r="J200" i="3"/>
  <c r="K200" i="3"/>
  <c r="J201" i="3"/>
  <c r="K201" i="3"/>
  <c r="J202" i="3"/>
  <c r="K202" i="3"/>
  <c r="J203" i="3"/>
  <c r="K203" i="3"/>
  <c r="J204" i="3"/>
  <c r="K204" i="3"/>
  <c r="J205" i="3"/>
  <c r="K205" i="3"/>
  <c r="I214" i="3"/>
  <c r="I250" i="3"/>
  <c r="I257" i="3"/>
  <c r="L263" i="3"/>
  <c r="I264" i="3" s="1"/>
  <c r="L45" i="3" s="1"/>
  <c r="I268" i="3"/>
  <c r="L268" i="3" s="1"/>
  <c r="I269" i="3"/>
  <c r="L269" i="3" s="1"/>
  <c r="I270" i="3"/>
  <c r="L270" i="3" s="1"/>
  <c r="G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18" i="3"/>
  <c r="G29" i="3"/>
  <c r="G30" i="3"/>
  <c r="G31" i="3"/>
  <c r="G32" i="3"/>
  <c r="I159" i="3"/>
  <c r="L159" i="3" s="1"/>
  <c r="I158" i="3"/>
  <c r="L158" i="3" s="1"/>
  <c r="I157" i="3"/>
  <c r="L157" i="3" s="1"/>
  <c r="L152" i="3"/>
  <c r="I153" i="3" s="1"/>
  <c r="J45" i="3" s="1"/>
  <c r="I139" i="3"/>
  <c r="K122" i="3"/>
  <c r="K100" i="3"/>
  <c r="J100" i="3"/>
  <c r="K99" i="3"/>
  <c r="J99" i="3"/>
  <c r="K97" i="3"/>
  <c r="J97" i="3"/>
  <c r="J92" i="3"/>
  <c r="J91" i="3"/>
  <c r="J90" i="3"/>
  <c r="M90" i="3" s="1"/>
  <c r="J89" i="3"/>
  <c r="M89" i="3" s="1"/>
  <c r="J88" i="3"/>
  <c r="J87" i="3"/>
  <c r="J86" i="3"/>
  <c r="J85" i="3"/>
  <c r="J84" i="3"/>
  <c r="M84" i="3" s="1"/>
  <c r="M78" i="3"/>
  <c r="J38" i="3"/>
  <c r="G28" i="3"/>
  <c r="G27" i="3"/>
  <c r="G26" i="3"/>
  <c r="G25" i="3"/>
  <c r="G24" i="3"/>
  <c r="G23" i="3"/>
  <c r="G22" i="3"/>
  <c r="G21" i="3"/>
  <c r="G20" i="3"/>
  <c r="G19" i="3"/>
  <c r="M33" i="3" l="1"/>
  <c r="G33" i="3"/>
  <c r="F63" i="3" s="1"/>
  <c r="M79" i="3"/>
  <c r="M85" i="3"/>
  <c r="M91" i="3"/>
  <c r="M83" i="3"/>
  <c r="M201" i="3"/>
  <c r="M195" i="3"/>
  <c r="I271" i="3"/>
  <c r="L100" i="3"/>
  <c r="I160" i="3"/>
  <c r="M194" i="3"/>
  <c r="M80" i="3"/>
  <c r="M86" i="3"/>
  <c r="M92" i="3"/>
  <c r="M205" i="3"/>
  <c r="M199" i="3"/>
  <c r="M193" i="3"/>
  <c r="M200" i="3"/>
  <c r="M81" i="3"/>
  <c r="M87" i="3"/>
  <c r="M204" i="3"/>
  <c r="M198" i="3"/>
  <c r="M192" i="3"/>
  <c r="L97" i="3"/>
  <c r="M97" i="3"/>
  <c r="M82" i="3"/>
  <c r="M88" i="3"/>
  <c r="M203" i="3"/>
  <c r="M197" i="3"/>
  <c r="M191" i="3"/>
  <c r="M202" i="3"/>
  <c r="M196" i="3"/>
  <c r="M100" i="3"/>
  <c r="M99" i="3"/>
  <c r="L99" i="3"/>
  <c r="L123" i="3"/>
  <c r="L124" i="3"/>
  <c r="L122" i="3"/>
  <c r="J37" i="3"/>
  <c r="L37" i="3"/>
  <c r="F180" i="1"/>
  <c r="I276" i="1"/>
  <c r="J276" i="1" s="1"/>
  <c r="H276" i="1"/>
  <c r="I275" i="1"/>
  <c r="J275" i="1" s="1"/>
  <c r="H275" i="1"/>
  <c r="I274" i="1"/>
  <c r="J274" i="1" s="1"/>
  <c r="H274" i="1"/>
  <c r="J269" i="1"/>
  <c r="H270" i="1" s="1"/>
  <c r="I262" i="1"/>
  <c r="J262" i="1" s="1"/>
  <c r="H262" i="1"/>
  <c r="I261" i="1"/>
  <c r="J261" i="1" s="1"/>
  <c r="H261" i="1"/>
  <c r="I260" i="1"/>
  <c r="J260" i="1" s="1"/>
  <c r="H260" i="1"/>
  <c r="I255" i="1"/>
  <c r="J255" i="1" s="1"/>
  <c r="H255" i="1"/>
  <c r="I254" i="1"/>
  <c r="J254" i="1" s="1"/>
  <c r="H254" i="1"/>
  <c r="I253" i="1"/>
  <c r="J253" i="1" s="1"/>
  <c r="H253" i="1"/>
  <c r="I248" i="1"/>
  <c r="J248" i="1" s="1"/>
  <c r="H248" i="1"/>
  <c r="I247" i="1"/>
  <c r="J247" i="1" s="1"/>
  <c r="H247" i="1"/>
  <c r="I246" i="1"/>
  <c r="J246" i="1" s="1"/>
  <c r="H246" i="1"/>
  <c r="I241" i="1"/>
  <c r="J241" i="1" s="1"/>
  <c r="H241" i="1"/>
  <c r="I240" i="1"/>
  <c r="J240" i="1" s="1"/>
  <c r="H240" i="1"/>
  <c r="I239" i="1"/>
  <c r="J239" i="1" s="1"/>
  <c r="H239" i="1"/>
  <c r="J232" i="1"/>
  <c r="K232" i="1" s="1"/>
  <c r="I232" i="1"/>
  <c r="J231" i="1"/>
  <c r="K231" i="1" s="1"/>
  <c r="I231" i="1"/>
  <c r="J230" i="1"/>
  <c r="K230" i="1" s="1"/>
  <c r="I230" i="1"/>
  <c r="I210" i="1"/>
  <c r="J210" i="1" s="1"/>
  <c r="K210" i="1" s="1"/>
  <c r="H210" i="1"/>
  <c r="I209" i="1"/>
  <c r="J209" i="1" s="1"/>
  <c r="K209" i="1" s="1"/>
  <c r="H209" i="1"/>
  <c r="I208" i="1"/>
  <c r="J208" i="1" s="1"/>
  <c r="H208" i="1"/>
  <c r="I207" i="1"/>
  <c r="J207" i="1" s="1"/>
  <c r="H207" i="1"/>
  <c r="I206" i="1"/>
  <c r="J206" i="1" s="1"/>
  <c r="K206" i="1" s="1"/>
  <c r="H206" i="1"/>
  <c r="I205" i="1"/>
  <c r="J205" i="1" s="1"/>
  <c r="H205" i="1"/>
  <c r="I204" i="1"/>
  <c r="J204" i="1" s="1"/>
  <c r="H204" i="1"/>
  <c r="I203" i="1"/>
  <c r="J203" i="1" s="1"/>
  <c r="K203" i="1" s="1"/>
  <c r="H203" i="1"/>
  <c r="I202" i="1"/>
  <c r="J202" i="1" s="1"/>
  <c r="H202" i="1"/>
  <c r="I201" i="1"/>
  <c r="J201" i="1" s="1"/>
  <c r="H201" i="1"/>
  <c r="I200" i="1"/>
  <c r="J200" i="1" s="1"/>
  <c r="K200" i="1" s="1"/>
  <c r="H200" i="1"/>
  <c r="I199" i="1"/>
  <c r="J199" i="1" s="1"/>
  <c r="H199" i="1"/>
  <c r="I198" i="1"/>
  <c r="J198" i="1" s="1"/>
  <c r="H198" i="1"/>
  <c r="I197" i="1"/>
  <c r="J197" i="1" s="1"/>
  <c r="K197" i="1" s="1"/>
  <c r="H197" i="1"/>
  <c r="I196" i="1"/>
  <c r="J196" i="1" s="1"/>
  <c r="H196" i="1"/>
  <c r="I189" i="1"/>
  <c r="J189" i="1" s="1"/>
  <c r="G189" i="1"/>
  <c r="F181" i="1"/>
  <c r="I160" i="1"/>
  <c r="I161" i="1"/>
  <c r="I159" i="1"/>
  <c r="I147" i="1"/>
  <c r="H147" i="1"/>
  <c r="I146" i="1"/>
  <c r="H146" i="1"/>
  <c r="I145" i="1"/>
  <c r="H145" i="1"/>
  <c r="I140" i="1"/>
  <c r="H140" i="1"/>
  <c r="I139" i="1"/>
  <c r="H139" i="1"/>
  <c r="I138" i="1"/>
  <c r="H138" i="1"/>
  <c r="I133" i="1"/>
  <c r="H133" i="1"/>
  <c r="I132" i="1"/>
  <c r="H132" i="1"/>
  <c r="I131" i="1"/>
  <c r="H131" i="1"/>
  <c r="J116" i="1"/>
  <c r="J117" i="1"/>
  <c r="J115" i="1"/>
  <c r="I124" i="1"/>
  <c r="I125" i="1"/>
  <c r="I126" i="1"/>
  <c r="H81" i="1"/>
  <c r="H82" i="1"/>
  <c r="H83" i="1"/>
  <c r="H85" i="1"/>
  <c r="H86" i="1"/>
  <c r="H87" i="1"/>
  <c r="H88" i="1"/>
  <c r="H89" i="1"/>
  <c r="H90" i="1"/>
  <c r="H91" i="1"/>
  <c r="H92" i="1"/>
  <c r="H93" i="1"/>
  <c r="H94" i="1"/>
  <c r="H95" i="1"/>
  <c r="H84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81" i="1"/>
  <c r="I74" i="1"/>
  <c r="I206" i="3" l="1"/>
  <c r="I93" i="3"/>
  <c r="I101" i="3"/>
  <c r="J40" i="3" s="1"/>
  <c r="I125" i="3"/>
  <c r="J42" i="3" s="1"/>
  <c r="L40" i="3"/>
  <c r="L42" i="3"/>
  <c r="L43" i="3"/>
  <c r="L44" i="3"/>
  <c r="L41" i="3"/>
  <c r="L46" i="3"/>
  <c r="G10" i="3"/>
  <c r="F176" i="3"/>
  <c r="J43" i="3"/>
  <c r="J44" i="3"/>
  <c r="J41" i="3"/>
  <c r="J46" i="3"/>
  <c r="G9" i="3"/>
  <c r="H249" i="1"/>
  <c r="H263" i="1"/>
  <c r="H242" i="1"/>
  <c r="K198" i="1"/>
  <c r="K204" i="1"/>
  <c r="K199" i="1"/>
  <c r="K205" i="1"/>
  <c r="K201" i="1"/>
  <c r="K207" i="1"/>
  <c r="K196" i="1"/>
  <c r="K202" i="1"/>
  <c r="K208" i="1"/>
  <c r="H256" i="1"/>
  <c r="H233" i="1"/>
  <c r="H277" i="1"/>
  <c r="J131" i="1"/>
  <c r="J145" i="1"/>
  <c r="J139" i="1"/>
  <c r="J138" i="1"/>
  <c r="J140" i="1"/>
  <c r="J132" i="1"/>
  <c r="J146" i="1"/>
  <c r="J133" i="1"/>
  <c r="J147" i="1"/>
  <c r="L176" i="3" l="1"/>
  <c r="L39" i="3"/>
  <c r="L63" i="3"/>
  <c r="G11" i="3"/>
  <c r="J39" i="3"/>
  <c r="H211" i="1"/>
  <c r="K180" i="1" s="1"/>
  <c r="K181" i="1" s="1"/>
  <c r="H183" i="1" s="1"/>
  <c r="H148" i="1"/>
  <c r="H134" i="1"/>
  <c r="H141" i="1"/>
  <c r="J47" i="1"/>
  <c r="J46" i="1"/>
  <c r="J47" i="3" l="1"/>
  <c r="I65" i="3"/>
  <c r="M9" i="3"/>
  <c r="I178" i="3"/>
  <c r="M10" i="3"/>
  <c r="J40" i="1"/>
  <c r="J41" i="1"/>
  <c r="H126" i="1"/>
  <c r="J126" i="1" s="1"/>
  <c r="H125" i="1"/>
  <c r="J125" i="1" s="1"/>
  <c r="H124" i="1"/>
  <c r="J124" i="1" s="1"/>
  <c r="M11" i="3" l="1"/>
  <c r="I13" i="3" s="1"/>
  <c r="H43" i="1"/>
  <c r="H41" i="1"/>
  <c r="H127" i="1"/>
  <c r="H42" i="1" s="1"/>
  <c r="H45" i="1"/>
  <c r="K28" i="1"/>
  <c r="F28" i="1"/>
  <c r="H38" i="1"/>
  <c r="J42" i="1" l="1"/>
  <c r="J45" i="1"/>
  <c r="J43" i="1"/>
  <c r="J44" i="1"/>
  <c r="H160" i="1"/>
  <c r="J160" i="1" s="1"/>
  <c r="H161" i="1"/>
  <c r="J161" i="1" s="1"/>
  <c r="H159" i="1"/>
  <c r="J159" i="1" s="1"/>
  <c r="J154" i="1"/>
  <c r="H155" i="1" s="1"/>
  <c r="H46" i="1" s="1"/>
  <c r="I116" i="1"/>
  <c r="K116" i="1" s="1"/>
  <c r="I117" i="1"/>
  <c r="K117" i="1" s="1"/>
  <c r="I115" i="1"/>
  <c r="K115" i="1" s="1"/>
  <c r="J93" i="1"/>
  <c r="K93" i="1" s="1"/>
  <c r="J95" i="1"/>
  <c r="K95" i="1" s="1"/>
  <c r="J82" i="1"/>
  <c r="K82" i="1" s="1"/>
  <c r="J83" i="1"/>
  <c r="K83" i="1" s="1"/>
  <c r="J84" i="1"/>
  <c r="K84" i="1" s="1"/>
  <c r="J85" i="1"/>
  <c r="K85" i="1" s="1"/>
  <c r="J86" i="1"/>
  <c r="K86" i="1" s="1"/>
  <c r="J88" i="1"/>
  <c r="K88" i="1" s="1"/>
  <c r="J89" i="1"/>
  <c r="K89" i="1" s="1"/>
  <c r="J81" i="1"/>
  <c r="K81" i="1" s="1"/>
  <c r="G74" i="1"/>
  <c r="J74" i="1" s="1"/>
  <c r="K19" i="1"/>
  <c r="K20" i="1"/>
  <c r="K21" i="1"/>
  <c r="K22" i="1"/>
  <c r="K23" i="1"/>
  <c r="K24" i="1"/>
  <c r="K25" i="1"/>
  <c r="K26" i="1"/>
  <c r="K27" i="1"/>
  <c r="K32" i="1"/>
  <c r="K18" i="1"/>
  <c r="F19" i="1"/>
  <c r="F20" i="1"/>
  <c r="F21" i="1"/>
  <c r="F22" i="1"/>
  <c r="F23" i="1"/>
  <c r="F24" i="1"/>
  <c r="F25" i="1"/>
  <c r="F26" i="1"/>
  <c r="F27" i="1"/>
  <c r="F32" i="1"/>
  <c r="F18" i="1"/>
  <c r="J87" i="1" l="1"/>
  <c r="K87" i="1" s="1"/>
  <c r="J92" i="1"/>
  <c r="K92" i="1" s="1"/>
  <c r="J94" i="1"/>
  <c r="K94" i="1" s="1"/>
  <c r="J91" i="1"/>
  <c r="K91" i="1" s="1"/>
  <c r="J90" i="1"/>
  <c r="K90" i="1" s="1"/>
  <c r="J37" i="1"/>
  <c r="H37" i="1"/>
  <c r="K33" i="1"/>
  <c r="F33" i="1"/>
  <c r="H118" i="1"/>
  <c r="H40" i="1" s="1"/>
  <c r="H162" i="1"/>
  <c r="H47" i="1" s="1"/>
  <c r="H96" i="1" l="1"/>
  <c r="K65" i="1" s="1"/>
  <c r="F9" i="1"/>
  <c r="F65" i="1"/>
  <c r="F66" i="1" s="1"/>
  <c r="F10" i="1"/>
  <c r="H39" i="1" l="1"/>
  <c r="J39" i="1"/>
  <c r="K66" i="1"/>
  <c r="F11" i="1"/>
  <c r="K10" i="1" l="1"/>
  <c r="K9" i="1"/>
  <c r="H48" i="1"/>
  <c r="H68" i="1"/>
  <c r="K11" i="1" l="1"/>
  <c r="H13" i="1" s="1"/>
</calcChain>
</file>

<file path=xl/sharedStrings.xml><?xml version="1.0" encoding="utf-8"?>
<sst xmlns="http://schemas.openxmlformats.org/spreadsheetml/2006/main" count="758" uniqueCount="140">
  <si>
    <t>المصروفات</t>
  </si>
  <si>
    <t>الفصل الدراسي الأول</t>
  </si>
  <si>
    <t>الفصل الدراسي الثاني</t>
  </si>
  <si>
    <t>مصروفات العام الجامعي للبرنامج</t>
  </si>
  <si>
    <t>الإيرادات</t>
  </si>
  <si>
    <t>إجمالي المصروفات خلال العام الجامعي</t>
  </si>
  <si>
    <t>إجمالي الإيرادات خلال العام الجامعي</t>
  </si>
  <si>
    <t>صافي الإيرادات البرنامج خلال العام الجامعي</t>
  </si>
  <si>
    <t>قائمة المصروفات خلال العام الجامعي</t>
  </si>
  <si>
    <t>سلفة البرنامج</t>
  </si>
  <si>
    <t>مكافأة الاشراف على مقرر المشروع</t>
  </si>
  <si>
    <t>مكافأة أعضاء لجنة الاشراف على مشاريع التخرج</t>
  </si>
  <si>
    <t>مكافأة أعضاء هيئة التدريس لتدريس مقررات متطلبات القبول</t>
  </si>
  <si>
    <t>مكافأة أعضاء لجنة الجودة</t>
  </si>
  <si>
    <t>مكافأة الإداريين والفنيين القائمين على البرنامج</t>
  </si>
  <si>
    <t>مكافأة عضوات هيئة التدريس المستعان بهم للمراقبة على طالبات البرنامج</t>
  </si>
  <si>
    <t xml:space="preserve">مكافأة أعضاء هيئة التدريس المستعان بهم لتدريس المقررات </t>
  </si>
  <si>
    <t>مكافأة أعضاء لجنة القبول ( لدفعة ........)</t>
  </si>
  <si>
    <t>مكافأة أعضاء لجنة الاختبارات ( لدفعة ........)</t>
  </si>
  <si>
    <t xml:space="preserve">الإيرادات الفعلية للبرنامج خلال  العام الجامعي </t>
  </si>
  <si>
    <t>اسم المقرر</t>
  </si>
  <si>
    <t>القيمة الإجمالية</t>
  </si>
  <si>
    <t>قائمة الدخل عن البرنامج خلال العام الجامعي       14/        14</t>
  </si>
  <si>
    <t xml:space="preserve"> مبلغ الساعات المسجلة لطلبة البرنامج</t>
  </si>
  <si>
    <t>الاعتماد والتوقيع</t>
  </si>
  <si>
    <t>المشرف على البرنامج</t>
  </si>
  <si>
    <t>ممثل الكلية في اللجنة</t>
  </si>
  <si>
    <t>عميد الكلية</t>
  </si>
  <si>
    <t>رئيس القسم</t>
  </si>
  <si>
    <t>الاسم</t>
  </si>
  <si>
    <t>التوقيع</t>
  </si>
  <si>
    <t>التاريخ</t>
  </si>
  <si>
    <t xml:space="preserve">عدد الطلبة </t>
  </si>
  <si>
    <t>قيمة المقرر</t>
  </si>
  <si>
    <t>قائمة الدخل عن البرنامج خلال الفصل الدراسي الأول من العام الجامعي       14/        14</t>
  </si>
  <si>
    <t xml:space="preserve">صافي إيرادات البرنامج للفصل الدراسي الأول </t>
  </si>
  <si>
    <t>مصروفات الفصل الدراسي الأول للبرنامج</t>
  </si>
  <si>
    <t xml:space="preserve"> مبلغ الساعات المسجلة لطلبة البرنامج للفصل الدراسي الأول</t>
  </si>
  <si>
    <t xml:space="preserve">إجمالي المصروفات </t>
  </si>
  <si>
    <t xml:space="preserve">إجمالي الإيرادات </t>
  </si>
  <si>
    <t>قسم الإدارة</t>
  </si>
  <si>
    <t>كلية إدارة الاعمال</t>
  </si>
  <si>
    <t>موازنة الفصل الدراسي الأول من العام الجامعي 1444/1445هـ</t>
  </si>
  <si>
    <t>الموازنة المتوقعة لبرنامج ماجستير إدارة الاعمال خلال العام الجامعي 1444/1445هـ</t>
  </si>
  <si>
    <t>قائمة المصروفات خلال الفصل الدراسي الأول</t>
  </si>
  <si>
    <t>المرتبة الوظيفية</t>
  </si>
  <si>
    <t>عدد الساعات</t>
  </si>
  <si>
    <t>عدد الأسابيع</t>
  </si>
  <si>
    <t>مجموع الساعات</t>
  </si>
  <si>
    <t>قيمة الساعة</t>
  </si>
  <si>
    <t>القيمة اإجمالية</t>
  </si>
  <si>
    <t>أستاذ مساعد</t>
  </si>
  <si>
    <t>القيمة الاجمالية</t>
  </si>
  <si>
    <t xml:space="preserve">بيان بأسماء أعضاء هيئة التدريس المستعان بهم لتدريس المقررات الدراسية للبرنامج خلال الفصل الدراسي الأول </t>
  </si>
  <si>
    <t>إجمالي المكافاة</t>
  </si>
  <si>
    <t>25% نسبة التدريس بالعطلة الأسبوعية</t>
  </si>
  <si>
    <t>أستاذ مشارك</t>
  </si>
  <si>
    <t>أستاذ</t>
  </si>
  <si>
    <t>تابع لقائمة الدخل عن البرنامج للفصل الدراسي الأول من العام الجامعي       14/        14</t>
  </si>
  <si>
    <t>المشروع</t>
  </si>
  <si>
    <t>عدد الطلاب</t>
  </si>
  <si>
    <t>عدد ساعات الاشراف</t>
  </si>
  <si>
    <t>لجان البرنامح خلال الفصل الدارسي الأول</t>
  </si>
  <si>
    <t>الإجمالي</t>
  </si>
  <si>
    <t xml:space="preserve">بيان بعدد عضوات هيئة التدريس المستعان بهم  للمراقبة على الاختبارات الفصلية والتعويضية خلال اختبارات البرنامج للفصل الدراسي الأول </t>
  </si>
  <si>
    <t>عدد المراقبات</t>
  </si>
  <si>
    <t>مدة الاختبار</t>
  </si>
  <si>
    <t>قيمة المراقبة</t>
  </si>
  <si>
    <t xml:space="preserve">بيان بعدد الإداريين والفنيين المستعان بهم لمتابعة سير البرنامج خلال الفصل الدراسي الأول </t>
  </si>
  <si>
    <t>عدد الأشهر</t>
  </si>
  <si>
    <t>موازنة الفصل الدراسي الثاني من العام الجامعي 1444/1445هـ</t>
  </si>
  <si>
    <t>قائمة الدخل عن البرنامج خلال الفصل الدراسي الثاني من العام الجامعي       14/        14</t>
  </si>
  <si>
    <t>قائمة المصروفات خلال الفصل الدراسي الثاني</t>
  </si>
  <si>
    <t xml:space="preserve">بيان بأسماء أعضاء هيئة التدريس المستعان بهم لتدريس المقررات الدراسية للبرنامج خلال الفصل الدراسي الثاني </t>
  </si>
  <si>
    <t xml:space="preserve"> مبلغ الساعات المسجلة لطلبة البرنامج للفصل الدراسي الثاني</t>
  </si>
  <si>
    <t>مصروفات الفصل الدراسي الثاني للبرنامج</t>
  </si>
  <si>
    <t>لجان البرنامح خلال الفصل الدارسي الثاني</t>
  </si>
  <si>
    <t>تابع لقائمة الدخل عن البرنامج للفصل الدراسي الثاني من العام الجامعي       14/        14</t>
  </si>
  <si>
    <t>لجنة الجودة</t>
  </si>
  <si>
    <t>الصفحة 1</t>
  </si>
  <si>
    <t>الصفحة 2</t>
  </si>
  <si>
    <t>الصفحة 3</t>
  </si>
  <si>
    <t>الصفحة 4</t>
  </si>
  <si>
    <t>البند</t>
  </si>
  <si>
    <t xml:space="preserve">بيان بعدد عضوات هيئة التدريس المستعان بهم  للمراقبة على الاختبارات الفصلية والتعويضية خلال اختبارات البرنامج للفصل الدراسي الثاني </t>
  </si>
  <si>
    <t xml:space="preserve">بيان بعدد الإداريين والفنيين المستعان بهم لمتابعة سير البرنامج خلال الفصل الدراسي الثاني </t>
  </si>
  <si>
    <t>محاضر</t>
  </si>
  <si>
    <t xml:space="preserve">إداري </t>
  </si>
  <si>
    <t>إدارية</t>
  </si>
  <si>
    <t>فني</t>
  </si>
  <si>
    <t>السلفة</t>
  </si>
  <si>
    <t>الدرجة العلمية</t>
  </si>
  <si>
    <t>إدارة 1</t>
  </si>
  <si>
    <t>ادارة2</t>
  </si>
  <si>
    <t>ادارة3</t>
  </si>
  <si>
    <t>ادارة4</t>
  </si>
  <si>
    <t xml:space="preserve">بيان بأسماء أعضاء هيئة التدريس المستعان بهم للأشراف على مقرر المشروع / الرسالة بالبرنامج خلال الفصل الدراسي الأول </t>
  </si>
  <si>
    <t>سلفة البرنامج خلال الفصل الدراسي الأول</t>
  </si>
  <si>
    <t>ملاحظة:يصرف لجميع اللجان مكافأة شهر واحد للعام الجامعي ما عدا لجنة الجودة يصرف لها مكافاة شهرين لكل فصل دراسي</t>
  </si>
  <si>
    <t>لجنة القبول لدفعة (  )</t>
  </si>
  <si>
    <t>لجنة الاختبارات لدفعة (  )</t>
  </si>
  <si>
    <t>لجنة الاشراف على مشاريع التخرج / الرسالة</t>
  </si>
  <si>
    <t xml:space="preserve">عدد الساعات </t>
  </si>
  <si>
    <t>عدد العضوات المراقبات</t>
  </si>
  <si>
    <t>مشروع</t>
  </si>
  <si>
    <t>رسالة</t>
  </si>
  <si>
    <t>عدد الساعات بالشهر</t>
  </si>
  <si>
    <t>سلفة البرنامج خلال الفصل الدراسي الثاني</t>
  </si>
  <si>
    <t xml:space="preserve">المنسق التنفيذي على البرنامج </t>
  </si>
  <si>
    <t>المنسق على البرنامج</t>
  </si>
  <si>
    <t xml:space="preserve">بيان بأسماء أعضاء هيئة التدريس المستعان بهم للأشراف على مقرر المشروع / الرسالة بالبرنامج خلال الفصل الدراسي الثاني </t>
  </si>
  <si>
    <t>شعبة</t>
  </si>
  <si>
    <t>عدد الطلبة</t>
  </si>
  <si>
    <t>طلاب</t>
  </si>
  <si>
    <t>طالبات</t>
  </si>
  <si>
    <t>الشعبة</t>
  </si>
  <si>
    <t xml:space="preserve">سعر المقرر </t>
  </si>
  <si>
    <t>ساعات المقرر</t>
  </si>
  <si>
    <t xml:space="preserve">صافي إيرادات البرنامج للفصل الدراسي الثاني </t>
  </si>
  <si>
    <t>25 وأقل</t>
  </si>
  <si>
    <t>من 26-50</t>
  </si>
  <si>
    <t>من 51-100</t>
  </si>
  <si>
    <t>25% مكافاة تدريس بالعطلة الأسبوعية</t>
  </si>
  <si>
    <t>نعم يدرس</t>
  </si>
  <si>
    <t>لا يدرس</t>
  </si>
  <si>
    <t>مكافاة المشرف</t>
  </si>
  <si>
    <t>ملاحظة:يصرف لجميع اللجان مكافأة شهر واحد للعام الجامعي ما عدا لجنة الجودة يصرف لها مكافاة شهرين كحد اقصى لكل فصل دراسي</t>
  </si>
  <si>
    <t xml:space="preserve">قائمة الدخل عن البرنامج خلال العام الجامعي </t>
  </si>
  <si>
    <t xml:space="preserve">قائمة الدخل عن البرنامج خلال الفصل الدراسي الأول </t>
  </si>
  <si>
    <t>تابع لقائمة الدخل عن البرنامج للفصل الدراسي الأول</t>
  </si>
  <si>
    <t xml:space="preserve">قائمة الدخل عن البرنامج خلال الفصل الدراسي الثاني </t>
  </si>
  <si>
    <t xml:space="preserve">تابع لقائمة الدخل عن البرنامج للفصل الدراسي الثاني </t>
  </si>
  <si>
    <t>القسم:</t>
  </si>
  <si>
    <t>الكلية:</t>
  </si>
  <si>
    <t>العام الجامعي:</t>
  </si>
  <si>
    <t>الفصل الدراسي:</t>
  </si>
  <si>
    <t>1444/1445هـ</t>
  </si>
  <si>
    <t>الثاني</t>
  </si>
  <si>
    <t>الموازنة المتوقعة لبرنامج :</t>
  </si>
  <si>
    <t>للعام الجامعي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</si>
</sst>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ر.س.‏&quot;_-;\-* #,##0.00\ &quot;ر.س.‏&quot;_-;_-* &quot;-&quot;??\ &quot;ر.س.‏&quot;_-;_-@_-"/>
    <numFmt numFmtId="164" formatCode="&quot;ر.س.‏&quot;\ #,##0.00_-;[Red]&quot;ر.س.‏&quot;\ #,##0.00\-"/>
    <numFmt numFmtId="165" formatCode="#,##0\ &quot;ر.س.‏&quot;"/>
    <numFmt numFmtId="166" formatCode="#,##0.00\ &quot;ر.س.‏&quot;"/>
  </numFmts>
  <fonts count="5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Sakkal Majalla"/>
    </font>
    <font>
      <b/>
      <sz val="11"/>
      <color theme="1"/>
      <name val="Sakkal Majalla"/>
    </font>
    <font>
      <b/>
      <sz val="10"/>
      <color theme="1"/>
      <name val="Sakkal Majalla"/>
    </font>
    <font>
      <b/>
      <sz val="16"/>
      <name val="Sakkal Majalla"/>
    </font>
    <font>
      <b/>
      <sz val="12"/>
      <color theme="1"/>
      <name val="Arial"/>
      <family val="2"/>
      <charset val="178"/>
      <scheme val="minor"/>
    </font>
    <font>
      <sz val="12"/>
      <color theme="1"/>
      <name val="PT Bold Heading"/>
      <charset val="178"/>
    </font>
    <font>
      <sz val="14"/>
      <color theme="1"/>
      <name val="PT Bold Heading"/>
      <charset val="178"/>
    </font>
    <font>
      <b/>
      <u/>
      <sz val="12"/>
      <name val="Sakkal Majalla"/>
    </font>
    <font>
      <b/>
      <u/>
      <sz val="16"/>
      <name val="Sakkal Majalla"/>
    </font>
    <font>
      <u/>
      <sz val="14"/>
      <color theme="1"/>
      <name val="PT Bold Heading"/>
      <charset val="178"/>
    </font>
    <font>
      <u/>
      <sz val="12"/>
      <name val="Sakkal Majalla"/>
    </font>
    <font>
      <sz val="12"/>
      <color theme="1"/>
      <name val="Sakkal Majalla"/>
    </font>
    <font>
      <b/>
      <sz val="12"/>
      <name val="Sakkal Majalla"/>
    </font>
    <font>
      <sz val="12"/>
      <color theme="1"/>
      <name val="Arial"/>
      <family val="2"/>
      <charset val="178"/>
      <scheme val="minor"/>
    </font>
    <font>
      <sz val="12"/>
      <color theme="1" tint="0.24994659260841701"/>
      <name val="Tahoma"/>
      <family val="2"/>
    </font>
    <font>
      <b/>
      <u val="double"/>
      <sz val="12"/>
      <color theme="1"/>
      <name val="Sakkal Majalla"/>
    </font>
    <font>
      <b/>
      <sz val="14"/>
      <color theme="1"/>
      <name val="Sakkal Majalla"/>
    </font>
    <font>
      <b/>
      <sz val="14"/>
      <name val="Sakkal Majalla"/>
    </font>
    <font>
      <b/>
      <sz val="16"/>
      <color theme="1"/>
      <name val="Arial"/>
      <family val="2"/>
      <charset val="178"/>
      <scheme val="minor"/>
    </font>
    <font>
      <b/>
      <u/>
      <sz val="11"/>
      <name val="Sakkal Majalla"/>
    </font>
    <font>
      <b/>
      <sz val="11"/>
      <name val="Sakkal Majalla"/>
    </font>
    <font>
      <b/>
      <sz val="11"/>
      <color theme="1" tint="0.24994659260841701"/>
      <name val="Tahoma"/>
      <family val="2"/>
    </font>
    <font>
      <b/>
      <u/>
      <sz val="11"/>
      <color theme="1"/>
      <name val="Sakkal Majalla"/>
    </font>
    <font>
      <b/>
      <sz val="9"/>
      <color theme="1"/>
      <name val="Sakkal Majalla"/>
    </font>
    <font>
      <b/>
      <sz val="8"/>
      <color theme="1"/>
      <name val="Sakkal Majalla"/>
    </font>
    <font>
      <b/>
      <sz val="14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4"/>
      <color rgb="FF1F8385"/>
      <name val="PT Bold Heading"/>
      <charset val="178"/>
    </font>
    <font>
      <sz val="12"/>
      <color rgb="FF1F8385"/>
      <name val="PT Bold Heading"/>
      <charset val="178"/>
    </font>
    <font>
      <b/>
      <u/>
      <sz val="14"/>
      <color rgb="FF1F8385"/>
      <name val="Sakkal Majalla"/>
    </font>
    <font>
      <sz val="14"/>
      <color rgb="FFF1E099"/>
      <name val="PT Bold Heading"/>
      <charset val="178"/>
    </font>
    <font>
      <b/>
      <sz val="14"/>
      <color rgb="FFF6EECE"/>
      <name val="Sakkal Majalla"/>
    </font>
    <font>
      <b/>
      <sz val="16"/>
      <color rgb="FF1F8385"/>
      <name val="Arial"/>
      <family val="2"/>
      <charset val="178"/>
      <scheme val="minor"/>
    </font>
    <font>
      <b/>
      <sz val="12"/>
      <color rgb="FF1F8385"/>
      <name val="Arial"/>
      <family val="2"/>
      <charset val="178"/>
      <scheme val="minor"/>
    </font>
    <font>
      <b/>
      <sz val="14"/>
      <color rgb="FF1F8385"/>
      <name val="Sakkal Majalla"/>
    </font>
    <font>
      <b/>
      <sz val="14"/>
      <color rgb="FF1F8385"/>
      <name val="Arial"/>
      <family val="2"/>
      <charset val="178"/>
      <scheme val="minor"/>
    </font>
    <font>
      <b/>
      <sz val="12"/>
      <color rgb="FF1F8385"/>
      <name val="Sakkal Majalla"/>
    </font>
    <font>
      <b/>
      <sz val="10"/>
      <color rgb="FF1F8385"/>
      <name val="Sakkal Majalla"/>
    </font>
    <font>
      <b/>
      <sz val="11"/>
      <color rgb="FF1F8385"/>
      <name val="Arial"/>
      <family val="2"/>
      <charset val="178"/>
      <scheme val="minor"/>
    </font>
    <font>
      <b/>
      <sz val="11"/>
      <color rgb="FF1F8385"/>
      <name val="Sakkal Majalla"/>
    </font>
    <font>
      <b/>
      <u/>
      <sz val="11"/>
      <color rgb="FF1F8385"/>
      <name val="Sakkal Majalla"/>
    </font>
    <font>
      <b/>
      <sz val="9"/>
      <color rgb="FF1F8385"/>
      <name val="Sakkal Majalla"/>
    </font>
    <font>
      <b/>
      <sz val="8"/>
      <color rgb="FF1F8385"/>
      <name val="Sakkal Majalla"/>
    </font>
    <font>
      <b/>
      <u/>
      <sz val="12"/>
      <color rgb="FF1F8385"/>
      <name val="Sakkal Majalla"/>
    </font>
    <font>
      <b/>
      <sz val="16"/>
      <color theme="0"/>
      <name val="Sakkal Majalla"/>
    </font>
    <font>
      <b/>
      <sz val="14"/>
      <color theme="0"/>
      <name val="Sakkal Majalla"/>
    </font>
    <font>
      <b/>
      <sz val="14"/>
      <color theme="2" tint="-0.499984740745262"/>
      <name val="Sakkal Majalla"/>
    </font>
    <font>
      <b/>
      <sz val="12"/>
      <color theme="7" tint="-0.249977111117893"/>
      <name val="Sakkal Majalla"/>
    </font>
    <font>
      <b/>
      <sz val="11"/>
      <color theme="2" tint="-0.749992370372631"/>
      <name val="Sakkal Majalla"/>
    </font>
    <font>
      <b/>
      <sz val="14"/>
      <color rgb="FFF1E099"/>
      <name val="Sakkal Majalla"/>
    </font>
    <font>
      <b/>
      <sz val="11"/>
      <color theme="1" tint="0.34998626667073579"/>
      <name val="Sakkal Majalla"/>
    </font>
    <font>
      <b/>
      <sz val="9"/>
      <color theme="1" tint="0.34998626667073579"/>
      <name val="Sakkal Majalla"/>
    </font>
    <font>
      <sz val="14"/>
      <color theme="0"/>
      <name val="PT Bold Heading"/>
      <charset val="178"/>
    </font>
    <font>
      <sz val="14"/>
      <color rgb="FF1F8385"/>
      <name val="Sakkal Majalla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EECE"/>
        <bgColor indexed="64"/>
      </patternFill>
    </fill>
    <fill>
      <patternFill patternType="solid">
        <fgColor rgb="FF1F8385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1F8385"/>
      </left>
      <right style="thin">
        <color rgb="FF1F8385"/>
      </right>
      <top style="thin">
        <color rgb="FF1F8385"/>
      </top>
      <bottom style="thin">
        <color rgb="FF1F8385"/>
      </bottom>
      <diagonal/>
    </border>
    <border>
      <left style="thin">
        <color rgb="FF1F8385"/>
      </left>
      <right style="thin">
        <color rgb="FF1F8385"/>
      </right>
      <top style="thin">
        <color rgb="FF1F8385"/>
      </top>
      <bottom/>
      <diagonal/>
    </border>
    <border>
      <left style="thin">
        <color rgb="FF1F8385"/>
      </left>
      <right style="thin">
        <color rgb="FF1F8385"/>
      </right>
      <top/>
      <bottom style="thin">
        <color rgb="FF1F8385"/>
      </bottom>
      <diagonal/>
    </border>
    <border>
      <left style="thin">
        <color rgb="FF1F8385"/>
      </left>
      <right style="thin">
        <color rgb="FF1F8385"/>
      </right>
      <top/>
      <bottom/>
      <diagonal/>
    </border>
    <border>
      <left/>
      <right style="thin">
        <color rgb="FF1F8385"/>
      </right>
      <top/>
      <bottom style="thin">
        <color rgb="FF1F8385"/>
      </bottom>
      <diagonal/>
    </border>
    <border>
      <left/>
      <right style="thin">
        <color rgb="FF1F8385"/>
      </right>
      <top style="thin">
        <color rgb="FF1F8385"/>
      </top>
      <bottom style="thin">
        <color rgb="FF1F8385"/>
      </bottom>
      <diagonal/>
    </border>
    <border>
      <left style="thin">
        <color rgb="FF1F8385"/>
      </left>
      <right/>
      <top/>
      <bottom style="thin">
        <color rgb="FF1F8385"/>
      </bottom>
      <diagonal/>
    </border>
    <border>
      <left/>
      <right/>
      <top/>
      <bottom style="thin">
        <color rgb="FF1F8385"/>
      </bottom>
      <diagonal/>
    </border>
    <border>
      <left style="thin">
        <color rgb="FF1F8385"/>
      </left>
      <right/>
      <top style="thin">
        <color rgb="FF1F8385"/>
      </top>
      <bottom style="thin">
        <color rgb="FF1F8385"/>
      </bottom>
      <diagonal/>
    </border>
    <border>
      <left/>
      <right/>
      <top style="thin">
        <color rgb="FF1F8385"/>
      </top>
      <bottom style="thin">
        <color rgb="FF1F8385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1" fillId="0" borderId="17" applyNumberFormat="0" applyFill="0" applyAlignment="0" applyProtection="0"/>
  </cellStyleXfs>
  <cellXfs count="32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6" fillId="0" borderId="0" xfId="2" applyFont="1" applyBorder="1" applyAlignment="1">
      <alignment horizontal="center" vertical="center" readingOrder="2"/>
    </xf>
    <xf numFmtId="0" fontId="3" fillId="0" borderId="0" xfId="0" applyFont="1" applyBorder="1" applyAlignment="1"/>
    <xf numFmtId="0" fontId="3" fillId="0" borderId="13" xfId="0" applyFont="1" applyBorder="1" applyAlignment="1"/>
    <xf numFmtId="0" fontId="3" fillId="0" borderId="12" xfId="0" applyFont="1" applyBorder="1" applyAlignment="1"/>
    <xf numFmtId="0" fontId="5" fillId="2" borderId="12" xfId="2" applyFont="1" applyFill="1" applyBorder="1" applyAlignment="1">
      <alignment horizontal="center" vertical="center" readingOrder="2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17" fillId="0" borderId="0" xfId="0" applyFont="1" applyBorder="1" applyAlignment="1">
      <alignment horizontal="center"/>
    </xf>
    <xf numFmtId="0" fontId="8" fillId="0" borderId="0" xfId="0" applyFont="1" applyAlignment="1"/>
    <xf numFmtId="0" fontId="17" fillId="0" borderId="0" xfId="0" applyFont="1" applyBorder="1"/>
    <xf numFmtId="165" fontId="15" fillId="0" borderId="2" xfId="1" applyNumberFormat="1" applyFont="1" applyBorder="1" applyAlignment="1">
      <alignment horizontal="center" vertical="center" readingOrder="2"/>
    </xf>
    <xf numFmtId="164" fontId="17" fillId="0" borderId="0" xfId="0" applyNumberFormat="1" applyFont="1" applyFill="1" applyBorder="1" applyAlignment="1">
      <alignment horizontal="left" vertical="center" readingOrder="2"/>
    </xf>
    <xf numFmtId="164" fontId="18" fillId="0" borderId="0" xfId="0" applyNumberFormat="1" applyFont="1" applyFill="1" applyBorder="1" applyAlignment="1">
      <alignment horizontal="left" vertical="center" readingOrder="2"/>
    </xf>
    <xf numFmtId="0" fontId="4" fillId="0" borderId="9" xfId="0" applyFont="1" applyBorder="1" applyAlignment="1">
      <alignment horizontal="center" vertical="center" wrapText="1" readingOrder="2"/>
    </xf>
    <xf numFmtId="0" fontId="16" fillId="0" borderId="4" xfId="1" applyNumberFormat="1" applyFont="1" applyFill="1" applyBorder="1" applyAlignment="1">
      <alignment horizontal="center" vertical="center" readingOrder="2"/>
    </xf>
    <xf numFmtId="165" fontId="16" fillId="0" borderId="4" xfId="1" applyNumberFormat="1" applyFont="1" applyFill="1" applyBorder="1" applyAlignment="1">
      <alignment horizontal="center" vertical="center" readingOrder="2"/>
    </xf>
    <xf numFmtId="165" fontId="16" fillId="2" borderId="5" xfId="1" applyNumberFormat="1" applyFont="1" applyFill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165" fontId="16" fillId="0" borderId="4" xfId="1" applyNumberFormat="1" applyFont="1" applyFill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165" fontId="16" fillId="2" borderId="5" xfId="1" applyNumberFormat="1" applyFont="1" applyFill="1" applyBorder="1" applyAlignment="1">
      <alignment horizontal="center" vertical="center" readingOrder="2"/>
    </xf>
    <xf numFmtId="0" fontId="4" fillId="0" borderId="5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vertical="center"/>
    </xf>
    <xf numFmtId="0" fontId="8" fillId="3" borderId="2" xfId="0" applyFont="1" applyFill="1" applyBorder="1"/>
    <xf numFmtId="0" fontId="8" fillId="0" borderId="10" xfId="0" applyFont="1" applyBorder="1"/>
    <xf numFmtId="0" fontId="8" fillId="0" borderId="7" xfId="0" applyFont="1" applyBorder="1"/>
    <xf numFmtId="0" fontId="16" fillId="0" borderId="3" xfId="1" applyNumberFormat="1" applyFont="1" applyFill="1" applyBorder="1" applyAlignment="1">
      <alignment horizontal="center" vertical="center" readingOrder="2"/>
    </xf>
    <xf numFmtId="0" fontId="16" fillId="3" borderId="6" xfId="2" applyFont="1" applyFill="1" applyBorder="1" applyAlignment="1">
      <alignment horizontal="center" vertical="center" readingOrder="2"/>
    </xf>
    <xf numFmtId="0" fontId="22" fillId="0" borderId="0" xfId="0" applyFont="1" applyBorder="1" applyAlignment="1"/>
    <xf numFmtId="165" fontId="15" fillId="2" borderId="2" xfId="2" applyNumberFormat="1" applyFont="1" applyFill="1" applyBorder="1" applyAlignment="1">
      <alignment horizontal="center" vertical="center" readingOrder="2"/>
    </xf>
    <xf numFmtId="0" fontId="8" fillId="2" borderId="6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0" fontId="5" fillId="0" borderId="2" xfId="0" applyNumberFormat="1" applyFont="1" applyBorder="1" applyAlignment="1">
      <alignment horizontal="center" vertical="center" wrapText="1" readingOrder="2"/>
    </xf>
    <xf numFmtId="165" fontId="5" fillId="0" borderId="2" xfId="0" applyNumberFormat="1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readingOrder="2"/>
    </xf>
    <xf numFmtId="0" fontId="23" fillId="0" borderId="10" xfId="2" applyFont="1" applyFill="1" applyBorder="1" applyAlignment="1">
      <alignment horizontal="center" vertical="center" readingOrder="2"/>
    </xf>
    <xf numFmtId="0" fontId="5" fillId="0" borderId="6" xfId="0" applyNumberFormat="1" applyFont="1" applyBorder="1" applyAlignment="1">
      <alignment horizontal="center" vertical="center" wrapText="1" readingOrder="2"/>
    </xf>
    <xf numFmtId="165" fontId="5" fillId="0" borderId="6" xfId="0" applyNumberFormat="1" applyFont="1" applyBorder="1" applyAlignment="1">
      <alignment horizontal="center" vertical="center" wrapText="1" readingOrder="2"/>
    </xf>
    <xf numFmtId="0" fontId="23" fillId="3" borderId="2" xfId="2" applyFont="1" applyFill="1" applyBorder="1" applyAlignment="1">
      <alignment vertical="center" readingOrder="2"/>
    </xf>
    <xf numFmtId="0" fontId="23" fillId="0" borderId="0" xfId="2" applyFont="1" applyFill="1" applyBorder="1" applyAlignment="1">
      <alignment vertical="center" readingOrder="2"/>
    </xf>
    <xf numFmtId="165" fontId="24" fillId="0" borderId="0" xfId="1" applyNumberFormat="1" applyFont="1" applyFill="1" applyBorder="1" applyAlignment="1">
      <alignment vertical="center" readingOrder="2"/>
    </xf>
    <xf numFmtId="0" fontId="23" fillId="0" borderId="0" xfId="2" applyFont="1" applyFill="1" applyBorder="1" applyAlignment="1">
      <alignment horizontal="center" vertical="center" readingOrder="2"/>
    </xf>
    <xf numFmtId="0" fontId="5" fillId="0" borderId="2" xfId="0" applyFont="1" applyFill="1" applyBorder="1" applyAlignment="1">
      <alignment horizontal="center" vertical="center" wrapText="1" readingOrder="2"/>
    </xf>
    <xf numFmtId="0" fontId="5" fillId="0" borderId="2" xfId="0" applyFont="1" applyFill="1" applyBorder="1" applyAlignment="1">
      <alignment horizontal="center" vertical="center" wrapText="1" readingOrder="2"/>
    </xf>
    <xf numFmtId="0" fontId="3" fillId="0" borderId="6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 readingOrder="2"/>
    </xf>
    <xf numFmtId="165" fontId="5" fillId="0" borderId="2" xfId="0" applyNumberFormat="1" applyFont="1" applyFill="1" applyBorder="1" applyAlignment="1">
      <alignment horizontal="center" vertical="center" wrapText="1" readingOrder="2"/>
    </xf>
    <xf numFmtId="0" fontId="5" fillId="0" borderId="10" xfId="0" applyFont="1" applyFill="1" applyBorder="1" applyAlignment="1">
      <alignment horizontal="center" vertical="center" wrapText="1" readingOrder="2"/>
    </xf>
    <xf numFmtId="0" fontId="3" fillId="0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readingOrder="2"/>
    </xf>
    <xf numFmtId="165" fontId="5" fillId="0" borderId="0" xfId="0" applyNumberFormat="1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 readingOrder="2"/>
    </xf>
    <xf numFmtId="165" fontId="5" fillId="0" borderId="0" xfId="0" applyNumberFormat="1" applyFont="1" applyFill="1" applyBorder="1" applyAlignment="1">
      <alignment vertical="center" wrapText="1" readingOrder="2"/>
    </xf>
    <xf numFmtId="0" fontId="5" fillId="2" borderId="7" xfId="0" applyFont="1" applyFill="1" applyBorder="1" applyAlignment="1">
      <alignment vertical="center" wrapText="1" readingOrder="2"/>
    </xf>
    <xf numFmtId="165" fontId="5" fillId="0" borderId="2" xfId="1" applyNumberFormat="1" applyFont="1" applyBorder="1" applyAlignment="1">
      <alignment horizontal="center" vertical="center" readingOrder="2"/>
    </xf>
    <xf numFmtId="164" fontId="3" fillId="0" borderId="0" xfId="0" applyNumberFormat="1" applyFont="1" applyFill="1" applyBorder="1" applyAlignment="1">
      <alignment horizontal="left" vertical="center" readingOrder="2"/>
    </xf>
    <xf numFmtId="165" fontId="5" fillId="2" borderId="2" xfId="2" applyNumberFormat="1" applyFont="1" applyFill="1" applyBorder="1" applyAlignment="1">
      <alignment horizontal="center" vertical="center" readingOrder="2"/>
    </xf>
    <xf numFmtId="164" fontId="25" fillId="0" borderId="0" xfId="0" applyNumberFormat="1" applyFont="1" applyFill="1" applyBorder="1" applyAlignment="1">
      <alignment horizontal="left" vertical="center" readingOrder="2"/>
    </xf>
    <xf numFmtId="0" fontId="5" fillId="0" borderId="0" xfId="0" applyFont="1" applyBorder="1" applyAlignment="1">
      <alignment vertical="center" wrapText="1" readingOrder="2"/>
    </xf>
    <xf numFmtId="0" fontId="5" fillId="0" borderId="0" xfId="2" applyFont="1" applyFill="1" applyBorder="1" applyAlignment="1">
      <alignment vertical="center" readingOrder="2"/>
    </xf>
    <xf numFmtId="165" fontId="24" fillId="0" borderId="0" xfId="2" applyNumberFormat="1" applyFont="1" applyFill="1" applyBorder="1" applyAlignment="1">
      <alignment horizontal="center" vertical="center" readingOrder="2"/>
    </xf>
    <xf numFmtId="0" fontId="3" fillId="0" borderId="12" xfId="0" applyFont="1" applyBorder="1" applyAlignment="1">
      <alignment vertical="center"/>
    </xf>
    <xf numFmtId="0" fontId="5" fillId="0" borderId="6" xfId="2" applyFont="1" applyBorder="1" applyAlignment="1">
      <alignment horizontal="center" vertical="center" readingOrder="2"/>
    </xf>
    <xf numFmtId="0" fontId="26" fillId="0" borderId="0" xfId="0" applyFont="1" applyFill="1" applyBorder="1" applyAlignment="1">
      <alignment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165" fontId="5" fillId="0" borderId="2" xfId="0" applyNumberFormat="1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24" fillId="0" borderId="0" xfId="1" applyNumberFormat="1" applyFont="1" applyFill="1" applyBorder="1" applyAlignment="1">
      <alignment horizontal="center" vertical="center" readingOrder="2"/>
    </xf>
    <xf numFmtId="165" fontId="24" fillId="0" borderId="0" xfId="1" applyNumberFormat="1" applyFont="1" applyFill="1" applyBorder="1" applyAlignment="1">
      <alignment horizontal="center" vertical="center" readingOrder="2"/>
    </xf>
    <xf numFmtId="165" fontId="16" fillId="0" borderId="4" xfId="1" applyNumberFormat="1" applyFont="1" applyFill="1" applyBorder="1" applyAlignment="1">
      <alignment horizontal="center" vertical="center" readingOrder="2"/>
    </xf>
    <xf numFmtId="9" fontId="27" fillId="0" borderId="2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3" fillId="0" borderId="10" xfId="2" applyFont="1" applyFill="1" applyBorder="1" applyAlignment="1">
      <alignment horizontal="center" vertical="center" wrapText="1" readingOrder="2"/>
    </xf>
    <xf numFmtId="0" fontId="3" fillId="0" borderId="10" xfId="0" applyFont="1" applyFill="1" applyBorder="1" applyAlignment="1">
      <alignment horizontal="center" vertical="center" wrapText="1"/>
    </xf>
    <xf numFmtId="0" fontId="24" fillId="0" borderId="2" xfId="1" applyNumberFormat="1" applyFont="1" applyFill="1" applyBorder="1" applyAlignment="1">
      <alignment horizontal="center" vertical="center" wrapText="1" readingOrder="2"/>
    </xf>
    <xf numFmtId="0" fontId="3" fillId="0" borderId="10" xfId="0" applyFont="1" applyFill="1" applyBorder="1" applyAlignment="1">
      <alignment vertical="center" wrapText="1"/>
    </xf>
    <xf numFmtId="0" fontId="24" fillId="0" borderId="6" xfId="1" applyNumberFormat="1" applyFont="1" applyFill="1" applyBorder="1" applyAlignment="1">
      <alignment horizontal="center" vertical="center" wrapText="1" readingOrder="2"/>
    </xf>
    <xf numFmtId="0" fontId="3" fillId="0" borderId="7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 readingOrder="2"/>
    </xf>
    <xf numFmtId="0" fontId="2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1" fillId="0" borderId="0" xfId="3" applyBorder="1" applyAlignment="1">
      <alignment horizontal="center" vertical="center"/>
    </xf>
    <xf numFmtId="164" fontId="31" fillId="0" borderId="0" xfId="3" applyNumberFormat="1" applyFill="1" applyBorder="1" applyAlignment="1">
      <alignment horizontal="center" vertical="center" readingOrder="2"/>
    </xf>
    <xf numFmtId="0" fontId="43" fillId="0" borderId="18" xfId="0" applyFont="1" applyBorder="1" applyAlignment="1" applyProtection="1">
      <alignment horizontal="center" vertical="center"/>
      <protection locked="0"/>
    </xf>
    <xf numFmtId="0" fontId="39" fillId="0" borderId="18" xfId="2" applyFont="1" applyBorder="1" applyAlignment="1">
      <alignment horizontal="center" vertical="center" readingOrder="2"/>
    </xf>
    <xf numFmtId="0" fontId="39" fillId="0" borderId="18" xfId="2" applyFont="1" applyFill="1" applyBorder="1" applyAlignment="1">
      <alignment horizontal="center" vertical="center" readingOrder="2"/>
    </xf>
    <xf numFmtId="0" fontId="44" fillId="0" borderId="18" xfId="0" applyFont="1" applyBorder="1" applyAlignment="1">
      <alignment horizontal="center" vertical="center" wrapText="1" readingOrder="2"/>
    </xf>
    <xf numFmtId="0" fontId="44" fillId="0" borderId="18" xfId="0" applyFont="1" applyBorder="1" applyAlignment="1">
      <alignment horizontal="center" vertical="center" wrapText="1" readingOrder="2"/>
    </xf>
    <xf numFmtId="165" fontId="44" fillId="0" borderId="18" xfId="0" applyNumberFormat="1" applyFont="1" applyBorder="1" applyAlignment="1">
      <alignment horizontal="center" vertical="center" wrapText="1" readingOrder="2"/>
    </xf>
    <xf numFmtId="9" fontId="46" fillId="4" borderId="18" xfId="0" applyNumberFormat="1" applyFont="1" applyFill="1" applyBorder="1" applyAlignment="1">
      <alignment horizontal="center" vertical="center" wrapText="1" readingOrder="2"/>
    </xf>
    <xf numFmtId="165" fontId="44" fillId="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0" borderId="18" xfId="2" applyFont="1" applyFill="1" applyBorder="1" applyAlignment="1">
      <alignment horizontal="center" vertical="center" readingOrder="2"/>
    </xf>
    <xf numFmtId="0" fontId="44" fillId="0" borderId="18" xfId="0" applyFont="1" applyBorder="1" applyAlignment="1" applyProtection="1">
      <alignment horizontal="center" vertical="center" wrapText="1" readingOrder="2"/>
      <protection locked="0"/>
    </xf>
    <xf numFmtId="0" fontId="44" fillId="0" borderId="18" xfId="0" applyNumberFormat="1" applyFont="1" applyBorder="1" applyAlignment="1">
      <alignment horizontal="center" vertical="center" wrapText="1" readingOrder="2"/>
    </xf>
    <xf numFmtId="165" fontId="44" fillId="0" borderId="18" xfId="0" applyNumberFormat="1" applyFont="1" applyFill="1" applyBorder="1" applyAlignment="1">
      <alignment horizontal="center" vertical="center" wrapText="1" readingOrder="2"/>
    </xf>
    <xf numFmtId="0" fontId="44" fillId="2" borderId="18" xfId="2" applyFont="1" applyFill="1" applyBorder="1" applyAlignment="1" applyProtection="1">
      <alignment horizontal="center" vertical="center" readingOrder="2"/>
    </xf>
    <xf numFmtId="0" fontId="43" fillId="0" borderId="18" xfId="0" applyFont="1" applyBorder="1" applyAlignment="1" applyProtection="1">
      <alignment horizontal="center" vertical="center"/>
    </xf>
    <xf numFmtId="0" fontId="44" fillId="0" borderId="18" xfId="0" applyFont="1" applyFill="1" applyBorder="1" applyAlignment="1">
      <alignment horizontal="center" vertical="center" wrapText="1" readingOrder="2"/>
    </xf>
    <xf numFmtId="0" fontId="44" fillId="0" borderId="18" xfId="0" applyFont="1" applyFill="1" applyBorder="1" applyAlignment="1" applyProtection="1">
      <alignment horizontal="center" vertical="center" wrapText="1" readingOrder="2"/>
      <protection locked="0"/>
    </xf>
    <xf numFmtId="0" fontId="43" fillId="0" borderId="0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2" fillId="0" borderId="0" xfId="2" applyFont="1" applyBorder="1" applyAlignment="1">
      <alignment horizontal="center" vertical="center" readingOrder="2"/>
    </xf>
    <xf numFmtId="0" fontId="44" fillId="0" borderId="19" xfId="0" applyFont="1" applyBorder="1" applyAlignment="1">
      <alignment horizontal="center" vertical="center" wrapText="1" readingOrder="2"/>
    </xf>
    <xf numFmtId="0" fontId="44" fillId="0" borderId="0" xfId="0" applyFont="1" applyBorder="1" applyAlignment="1">
      <alignment horizontal="center" vertical="center" wrapText="1" readingOrder="2"/>
    </xf>
    <xf numFmtId="165" fontId="44" fillId="0" borderId="0" xfId="1" applyNumberFormat="1" applyFont="1" applyFill="1" applyBorder="1" applyAlignment="1">
      <alignment horizontal="center" vertical="center" readingOrder="2"/>
    </xf>
    <xf numFmtId="0" fontId="45" fillId="0" borderId="0" xfId="2" applyFont="1" applyFill="1" applyBorder="1" applyAlignment="1">
      <alignment horizontal="center" vertical="center" readingOrder="2"/>
    </xf>
    <xf numFmtId="0" fontId="43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 readingOrder="2"/>
    </xf>
    <xf numFmtId="165" fontId="44" fillId="0" borderId="0" xfId="0" applyNumberFormat="1" applyFont="1" applyFill="1" applyBorder="1" applyAlignment="1">
      <alignment horizontal="center" vertical="center" wrapText="1" readingOrder="2"/>
    </xf>
    <xf numFmtId="0" fontId="53" fillId="2" borderId="18" xfId="2" applyFont="1" applyFill="1" applyBorder="1" applyAlignment="1">
      <alignment horizontal="center" vertical="center" readingOrder="2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 readingOrder="2"/>
    </xf>
    <xf numFmtId="0" fontId="41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 readingOrder="2"/>
    </xf>
    <xf numFmtId="0" fontId="40" fillId="0" borderId="0" xfId="0" applyFont="1" applyBorder="1" applyAlignment="1">
      <alignment horizontal="center" vertical="center"/>
    </xf>
    <xf numFmtId="0" fontId="44" fillId="0" borderId="0" xfId="1" applyNumberFormat="1" applyFont="1" applyFill="1" applyBorder="1" applyAlignment="1">
      <alignment horizontal="center" vertical="center" readingOrder="2"/>
    </xf>
    <xf numFmtId="165" fontId="44" fillId="0" borderId="0" xfId="2" applyNumberFormat="1" applyFont="1" applyFill="1" applyBorder="1" applyAlignment="1">
      <alignment horizontal="center" vertical="center" readingOrder="2"/>
    </xf>
    <xf numFmtId="0" fontId="9" fillId="0" borderId="0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165" fontId="44" fillId="0" borderId="19" xfId="0" applyNumberFormat="1" applyFont="1" applyBorder="1" applyAlignment="1">
      <alignment horizontal="center" vertical="center" wrapText="1" readingOrder="2"/>
    </xf>
    <xf numFmtId="0" fontId="44" fillId="0" borderId="0" xfId="0" applyFont="1" applyBorder="1" applyAlignment="1">
      <alignment horizontal="center" vertical="center" wrapText="1" readingOrder="2"/>
    </xf>
    <xf numFmtId="165" fontId="44" fillId="0" borderId="0" xfId="0" applyNumberFormat="1" applyFont="1" applyFill="1" applyBorder="1" applyAlignment="1">
      <alignment horizontal="center" vertical="center" wrapText="1" readingOrder="2"/>
    </xf>
    <xf numFmtId="0" fontId="55" fillId="0" borderId="18" xfId="0" applyFont="1" applyBorder="1" applyAlignment="1">
      <alignment horizontal="center" vertical="center" wrapText="1" readingOrder="2"/>
    </xf>
    <xf numFmtId="9" fontId="56" fillId="4" borderId="18" xfId="0" applyNumberFormat="1" applyFont="1" applyFill="1" applyBorder="1" applyAlignment="1">
      <alignment horizontal="center" vertical="center" wrapText="1" readingOrder="2"/>
    </xf>
    <xf numFmtId="165" fontId="55" fillId="4" borderId="18" xfId="0" applyNumberFormat="1" applyFont="1" applyFill="1" applyBorder="1" applyAlignment="1" applyProtection="1">
      <alignment horizontal="center" vertical="center" wrapText="1" readingOrder="2"/>
      <protection locked="0"/>
    </xf>
    <xf numFmtId="164" fontId="40" fillId="0" borderId="0" xfId="0" applyNumberFormat="1" applyFont="1" applyFill="1" applyBorder="1" applyAlignment="1">
      <alignment horizontal="center" vertical="center" readingOrder="2"/>
    </xf>
    <xf numFmtId="0" fontId="39" fillId="0" borderId="0" xfId="2" applyFont="1" applyFill="1" applyBorder="1" applyAlignment="1">
      <alignment horizontal="center" vertical="center" readingOrder="2"/>
    </xf>
    <xf numFmtId="0" fontId="34" fillId="0" borderId="0" xfId="0" applyFont="1" applyFill="1" applyBorder="1" applyAlignment="1">
      <alignment horizontal="center" vertical="center" wrapText="1" readingOrder="2"/>
    </xf>
    <xf numFmtId="165" fontId="39" fillId="0" borderId="0" xfId="1" applyNumberFormat="1" applyFont="1" applyFill="1" applyBorder="1" applyAlignment="1">
      <alignment horizontal="center" vertical="center" readingOrder="2"/>
    </xf>
    <xf numFmtId="0" fontId="44" fillId="0" borderId="18" xfId="0" applyFont="1" applyBorder="1" applyAlignment="1" applyProtection="1">
      <alignment horizontal="center" vertical="center" wrapText="1" readingOrder="2"/>
      <protection locked="0"/>
    </xf>
    <xf numFmtId="0" fontId="44" fillId="0" borderId="18" xfId="0" applyFont="1" applyBorder="1" applyAlignment="1">
      <alignment horizontal="center" vertical="center" wrapText="1" readingOrder="2"/>
    </xf>
    <xf numFmtId="0" fontId="32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 shrinkToFit="1"/>
    </xf>
    <xf numFmtId="0" fontId="33" fillId="0" borderId="0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Fill="1" applyBorder="1" applyAlignment="1">
      <alignment horizontal="center" vertical="center" wrapText="1" readingOrder="2"/>
    </xf>
    <xf numFmtId="0" fontId="55" fillId="0" borderId="2" xfId="0" applyFont="1" applyBorder="1" applyAlignment="1">
      <alignment horizontal="center" vertical="center" wrapText="1" readingOrder="2"/>
    </xf>
    <xf numFmtId="0" fontId="44" fillId="0" borderId="21" xfId="0" applyFont="1" applyBorder="1" applyAlignment="1" applyProtection="1">
      <alignment horizontal="center" vertical="center" wrapText="1" readingOrder="2"/>
      <protection locked="0"/>
    </xf>
    <xf numFmtId="0" fontId="45" fillId="0" borderId="20" xfId="2" applyFont="1" applyFill="1" applyBorder="1" applyAlignment="1">
      <alignment horizontal="center" vertical="center" readingOrder="2"/>
    </xf>
    <xf numFmtId="165" fontId="44" fillId="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0" borderId="0" xfId="0" applyFont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>
      <alignment horizontal="center" vertical="center" wrapText="1" readingOrder="2"/>
    </xf>
    <xf numFmtId="0" fontId="41" fillId="0" borderId="27" xfId="0" applyFont="1" applyBorder="1" applyAlignment="1">
      <alignment horizontal="center" vertical="center" wrapText="1" readingOrder="2"/>
    </xf>
    <xf numFmtId="0" fontId="41" fillId="0" borderId="23" xfId="0" applyFont="1" applyBorder="1" applyAlignment="1">
      <alignment horizontal="center" vertical="center" wrapText="1" readingOrder="2"/>
    </xf>
    <xf numFmtId="0" fontId="42" fillId="0" borderId="26" xfId="1" applyNumberFormat="1" applyFont="1" applyFill="1" applyBorder="1" applyAlignment="1" applyProtection="1">
      <alignment horizontal="center" vertical="center" shrinkToFit="1" readingOrder="2"/>
      <protection locked="0"/>
    </xf>
    <xf numFmtId="0" fontId="41" fillId="0" borderId="27" xfId="1" applyNumberFormat="1" applyFont="1" applyFill="1" applyBorder="1" applyAlignment="1" applyProtection="1">
      <alignment horizontal="center" vertical="center" readingOrder="2"/>
      <protection locked="0"/>
    </xf>
    <xf numFmtId="165" fontId="41" fillId="0" borderId="27" xfId="1" applyNumberFormat="1" applyFont="1" applyFill="1" applyBorder="1" applyAlignment="1" applyProtection="1">
      <alignment horizontal="center" vertical="center" readingOrder="2"/>
      <protection locked="0"/>
    </xf>
    <xf numFmtId="165" fontId="41" fillId="0" borderId="23" xfId="1" applyNumberFormat="1" applyFont="1" applyFill="1" applyBorder="1" applyAlignment="1">
      <alignment horizontal="center" vertical="center" readingOrder="2"/>
    </xf>
    <xf numFmtId="0" fontId="39" fillId="0" borderId="0" xfId="2" applyFont="1" applyFill="1" applyBorder="1" applyAlignment="1">
      <alignment vertical="center" readingOrder="2"/>
    </xf>
    <xf numFmtId="165" fontId="44" fillId="0" borderId="18" xfId="0" applyNumberFormat="1" applyFont="1" applyBorder="1" applyAlignment="1">
      <alignment horizontal="center" vertical="center" wrapText="1" readingOrder="2"/>
    </xf>
    <xf numFmtId="0" fontId="44" fillId="0" borderId="18" xfId="0" applyFont="1" applyBorder="1" applyAlignment="1" applyProtection="1">
      <alignment horizontal="center" vertical="center" wrapText="1" readingOrder="2"/>
      <protection locked="0"/>
    </xf>
    <xf numFmtId="0" fontId="37" fillId="0" borderId="21" xfId="0" applyFont="1" applyBorder="1" applyAlignment="1">
      <alignment horizontal="center" vertical="center"/>
    </xf>
    <xf numFmtId="165" fontId="41" fillId="0" borderId="18" xfId="3" applyNumberFormat="1" applyFont="1" applyBorder="1" applyAlignment="1">
      <alignment horizontal="center" vertical="center" readingOrder="2"/>
    </xf>
    <xf numFmtId="165" fontId="41" fillId="0" borderId="18" xfId="3" applyNumberFormat="1" applyFont="1" applyFill="1" applyBorder="1" applyAlignment="1">
      <alignment horizontal="center" vertical="center" readingOrder="2"/>
    </xf>
    <xf numFmtId="0" fontId="32" fillId="0" borderId="0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 wrapText="1"/>
      <protection locked="0"/>
    </xf>
    <xf numFmtId="165" fontId="58" fillId="0" borderId="0" xfId="1" applyNumberFormat="1" applyFont="1" applyBorder="1" applyAlignment="1" applyProtection="1">
      <alignment horizontal="center" vertical="center" readingOrder="2"/>
      <protection locked="0"/>
    </xf>
    <xf numFmtId="0" fontId="41" fillId="0" borderId="18" xfId="3" applyFont="1" applyFill="1" applyBorder="1" applyAlignment="1">
      <alignment horizontal="center" vertical="center" readingOrder="2"/>
    </xf>
    <xf numFmtId="0" fontId="17" fillId="0" borderId="0" xfId="0" applyFont="1" applyBorder="1" applyAlignment="1">
      <alignment horizontal="center" vertical="center"/>
    </xf>
    <xf numFmtId="0" fontId="49" fillId="6" borderId="19" xfId="2" applyFont="1" applyFill="1" applyBorder="1" applyAlignment="1">
      <alignment horizontal="center" vertical="center" readingOrder="2"/>
    </xf>
    <xf numFmtId="165" fontId="39" fillId="4" borderId="18" xfId="1" applyNumberFormat="1" applyFont="1" applyFill="1" applyBorder="1" applyAlignment="1">
      <alignment horizontal="center" vertical="center" readingOrder="2"/>
    </xf>
    <xf numFmtId="0" fontId="50" fillId="6" borderId="20" xfId="2" applyFont="1" applyFill="1" applyBorder="1" applyAlignment="1">
      <alignment horizontal="center" vertical="center" readingOrder="2"/>
    </xf>
    <xf numFmtId="0" fontId="50" fillId="6" borderId="21" xfId="2" applyFont="1" applyFill="1" applyBorder="1" applyAlignment="1">
      <alignment horizontal="center" vertical="center" readingOrder="2"/>
    </xf>
    <xf numFmtId="0" fontId="41" fillId="0" borderId="18" xfId="3" applyFont="1" applyBorder="1" applyAlignment="1">
      <alignment horizontal="center" vertical="center" readingOrder="2"/>
    </xf>
    <xf numFmtId="0" fontId="35" fillId="6" borderId="0" xfId="0" applyFont="1" applyFill="1" applyBorder="1" applyAlignment="1">
      <alignment horizontal="center" vertical="center"/>
    </xf>
    <xf numFmtId="0" fontId="39" fillId="5" borderId="18" xfId="2" applyFont="1" applyFill="1" applyBorder="1" applyAlignment="1">
      <alignment horizontal="center" vertical="center" readingOrder="2"/>
    </xf>
    <xf numFmtId="0" fontId="44" fillId="0" borderId="18" xfId="2" applyFont="1" applyFill="1" applyBorder="1" applyAlignment="1" applyProtection="1">
      <alignment horizontal="center" vertical="center" readingOrder="2"/>
    </xf>
    <xf numFmtId="0" fontId="44" fillId="0" borderId="18" xfId="2" applyFont="1" applyFill="1" applyBorder="1" applyAlignment="1" applyProtection="1">
      <alignment horizontal="center" vertical="center" readingOrder="2"/>
      <protection locked="0"/>
    </xf>
    <xf numFmtId="0" fontId="44" fillId="2" borderId="18" xfId="2" applyFont="1" applyFill="1" applyBorder="1" applyAlignment="1" applyProtection="1">
      <alignment horizontal="center" vertical="center" readingOrder="2"/>
    </xf>
    <xf numFmtId="0" fontId="45" fillId="0" borderId="18" xfId="2" applyFont="1" applyFill="1" applyBorder="1" applyAlignment="1">
      <alignment horizontal="center" vertical="center" readingOrder="2"/>
    </xf>
    <xf numFmtId="165" fontId="44" fillId="0" borderId="18" xfId="2" applyNumberFormat="1" applyFont="1" applyFill="1" applyBorder="1" applyAlignment="1">
      <alignment horizontal="center" vertical="center" readingOrder="2"/>
    </xf>
    <xf numFmtId="0" fontId="55" fillId="0" borderId="18" xfId="0" applyFont="1" applyBorder="1" applyAlignment="1">
      <alignment horizontal="center" vertical="center" wrapText="1" readingOrder="2"/>
    </xf>
    <xf numFmtId="0" fontId="47" fillId="0" borderId="18" xfId="0" applyFont="1" applyBorder="1" applyAlignment="1">
      <alignment horizontal="center" vertical="center" wrapText="1" readingOrder="2"/>
    </xf>
    <xf numFmtId="0" fontId="36" fillId="6" borderId="18" xfId="2" applyFont="1" applyFill="1" applyBorder="1" applyAlignment="1">
      <alignment horizontal="center" vertical="center" readingOrder="2"/>
    </xf>
    <xf numFmtId="0" fontId="39" fillId="7" borderId="18" xfId="2" applyFont="1" applyFill="1" applyBorder="1" applyAlignment="1">
      <alignment horizontal="center" vertical="center" readingOrder="2"/>
    </xf>
    <xf numFmtId="0" fontId="41" fillId="0" borderId="26" xfId="0" applyFont="1" applyFill="1" applyBorder="1" applyAlignment="1">
      <alignment horizontal="center" vertical="center" wrapText="1" readingOrder="2"/>
    </xf>
    <xf numFmtId="0" fontId="41" fillId="0" borderId="27" xfId="0" applyFont="1" applyFill="1" applyBorder="1" applyAlignment="1">
      <alignment horizontal="center" vertical="center" wrapText="1" readingOrder="2"/>
    </xf>
    <xf numFmtId="0" fontId="54" fillId="6" borderId="20" xfId="2" applyFont="1" applyFill="1" applyBorder="1" applyAlignment="1">
      <alignment horizontal="center" vertical="center" readingOrder="2"/>
    </xf>
    <xf numFmtId="0" fontId="51" fillId="7" borderId="18" xfId="2" applyFont="1" applyFill="1" applyBorder="1" applyAlignment="1">
      <alignment horizontal="center" vertical="center" readingOrder="2"/>
    </xf>
    <xf numFmtId="165" fontId="41" fillId="0" borderId="18" xfId="1" applyNumberFormat="1" applyFont="1" applyFill="1" applyBorder="1" applyAlignment="1">
      <alignment horizontal="center" vertical="center" readingOrder="2"/>
    </xf>
    <xf numFmtId="0" fontId="41" fillId="0" borderId="18" xfId="0" applyFont="1" applyBorder="1" applyAlignment="1">
      <alignment horizontal="center" vertical="center" wrapText="1" readingOrder="2"/>
    </xf>
    <xf numFmtId="165" fontId="39" fillId="0" borderId="18" xfId="1" applyNumberFormat="1" applyFont="1" applyFill="1" applyBorder="1" applyAlignment="1">
      <alignment horizontal="center" vertical="center" readingOrder="2"/>
    </xf>
    <xf numFmtId="0" fontId="39" fillId="0" borderId="18" xfId="0" applyFont="1" applyFill="1" applyBorder="1" applyAlignment="1">
      <alignment horizontal="center" vertical="center" wrapText="1" readingOrder="2"/>
    </xf>
    <xf numFmtId="0" fontId="53" fillId="2" borderId="18" xfId="2" applyFont="1" applyFill="1" applyBorder="1" applyAlignment="1">
      <alignment horizontal="center" vertical="center" readingOrder="2"/>
    </xf>
    <xf numFmtId="165" fontId="44" fillId="0" borderId="18" xfId="0" applyNumberFormat="1" applyFont="1" applyBorder="1" applyAlignment="1">
      <alignment horizontal="center" vertical="center" wrapText="1" readingOrder="2"/>
    </xf>
    <xf numFmtId="0" fontId="36" fillId="6" borderId="26" xfId="2" applyFont="1" applyFill="1" applyBorder="1" applyAlignment="1">
      <alignment horizontal="center" vertical="center" readingOrder="2"/>
    </xf>
    <xf numFmtId="0" fontId="36" fillId="6" borderId="27" xfId="2" applyFont="1" applyFill="1" applyBorder="1" applyAlignment="1">
      <alignment horizontal="center" vertical="center" readingOrder="2"/>
    </xf>
    <xf numFmtId="0" fontId="36" fillId="6" borderId="23" xfId="2" applyFont="1" applyFill="1" applyBorder="1" applyAlignment="1">
      <alignment horizontal="center" vertical="center" readingOrder="2"/>
    </xf>
    <xf numFmtId="0" fontId="57" fillId="6" borderId="21" xfId="0" applyFont="1" applyFill="1" applyBorder="1" applyAlignment="1">
      <alignment horizontal="center" vertical="center"/>
    </xf>
    <xf numFmtId="0" fontId="44" fillId="0" borderId="18" xfId="2" applyFont="1" applyFill="1" applyBorder="1" applyAlignment="1">
      <alignment horizontal="center" vertical="center" readingOrder="2"/>
    </xf>
    <xf numFmtId="0" fontId="42" fillId="0" borderId="18" xfId="0" applyFont="1" applyBorder="1" applyAlignment="1">
      <alignment horizontal="center" vertical="center" wrapText="1" readingOrder="2"/>
    </xf>
    <xf numFmtId="0" fontId="44" fillId="0" borderId="18" xfId="0" applyFont="1" applyBorder="1" applyAlignment="1">
      <alignment horizontal="center" vertical="center" wrapText="1" readingOrder="2"/>
    </xf>
    <xf numFmtId="0" fontId="44" fillId="0" borderId="18" xfId="0" applyFont="1" applyBorder="1" applyAlignment="1" applyProtection="1">
      <alignment horizontal="center" vertical="center" wrapText="1" readingOrder="2"/>
      <protection locked="0"/>
    </xf>
    <xf numFmtId="165" fontId="44" fillId="0" borderId="18" xfId="0" applyNumberFormat="1" applyFont="1" applyFill="1" applyBorder="1" applyAlignment="1">
      <alignment horizontal="center" vertical="center" wrapText="1" readingOrder="2"/>
    </xf>
    <xf numFmtId="0" fontId="44" fillId="0" borderId="18" xfId="0" applyFont="1" applyFill="1" applyBorder="1" applyAlignment="1">
      <alignment horizontal="center" vertical="center" wrapText="1" readingOrder="2"/>
    </xf>
    <xf numFmtId="0" fontId="44" fillId="0" borderId="18" xfId="0" applyFont="1" applyFill="1" applyBorder="1" applyAlignment="1" applyProtection="1">
      <alignment horizontal="center" vertical="center" wrapText="1" readingOrder="2"/>
      <protection locked="0"/>
    </xf>
    <xf numFmtId="0" fontId="36" fillId="6" borderId="24" xfId="2" applyFont="1" applyFill="1" applyBorder="1" applyAlignment="1">
      <alignment horizontal="center" vertical="center" readingOrder="2"/>
    </xf>
    <xf numFmtId="0" fontId="36" fillId="6" borderId="25" xfId="2" applyFont="1" applyFill="1" applyBorder="1" applyAlignment="1">
      <alignment horizontal="center" vertical="center" readingOrder="2"/>
    </xf>
    <xf numFmtId="0" fontId="36" fillId="6" borderId="22" xfId="2" applyFont="1" applyFill="1" applyBorder="1" applyAlignment="1">
      <alignment horizontal="center" vertical="center" readingOrder="2"/>
    </xf>
    <xf numFmtId="0" fontId="34" fillId="5" borderId="18" xfId="2" applyFont="1" applyFill="1" applyBorder="1" applyAlignment="1" applyProtection="1">
      <alignment horizontal="center" vertical="center" readingOrder="2"/>
      <protection locked="0"/>
    </xf>
    <xf numFmtId="0" fontId="52" fillId="0" borderId="21" xfId="0" applyFont="1" applyFill="1" applyBorder="1" applyAlignment="1">
      <alignment horizontal="center" vertical="center" wrapText="1" readingOrder="2"/>
    </xf>
    <xf numFmtId="0" fontId="39" fillId="5" borderId="18" xfId="2" applyFont="1" applyFill="1" applyBorder="1" applyAlignment="1" applyProtection="1">
      <alignment horizontal="center" vertical="center" readingOrder="2"/>
      <protection locked="0"/>
    </xf>
    <xf numFmtId="0" fontId="47" fillId="0" borderId="19" xfId="0" applyFont="1" applyBorder="1" applyAlignment="1">
      <alignment horizontal="center" vertical="center" wrapText="1" readingOrder="2"/>
    </xf>
    <xf numFmtId="0" fontId="39" fillId="0" borderId="18" xfId="2" applyFont="1" applyFill="1" applyBorder="1" applyAlignment="1">
      <alignment horizontal="center" vertical="center" readingOrder="2"/>
    </xf>
    <xf numFmtId="0" fontId="39" fillId="0" borderId="18" xfId="2" applyFont="1" applyBorder="1" applyAlignment="1">
      <alignment horizontal="center" vertical="center" readingOrder="2"/>
    </xf>
    <xf numFmtId="165" fontId="44" fillId="0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34" fillId="5" borderId="18" xfId="2" applyFont="1" applyFill="1" applyBorder="1" applyAlignment="1">
      <alignment horizontal="center" vertical="center" readingOrder="2"/>
    </xf>
    <xf numFmtId="0" fontId="57" fillId="6" borderId="18" xfId="0" applyFont="1" applyFill="1" applyBorder="1" applyAlignment="1">
      <alignment horizontal="center" vertical="center"/>
    </xf>
    <xf numFmtId="0" fontId="41" fillId="0" borderId="0" xfId="0" applyNumberFormat="1" applyFont="1" applyBorder="1" applyAlignment="1">
      <alignment horizontal="center" vertical="center" wrapText="1" readingOrder="2"/>
    </xf>
    <xf numFmtId="0" fontId="48" fillId="0" borderId="18" xfId="2" applyFont="1" applyFill="1" applyBorder="1" applyAlignment="1">
      <alignment horizontal="center" vertical="center" readingOrder="2"/>
    </xf>
    <xf numFmtId="0" fontId="36" fillId="6" borderId="0" xfId="2" applyFont="1" applyFill="1" applyBorder="1" applyAlignment="1">
      <alignment horizontal="center" vertical="center" readingOrder="2"/>
    </xf>
    <xf numFmtId="165" fontId="41" fillId="0" borderId="0" xfId="0" applyNumberFormat="1" applyFont="1" applyBorder="1" applyAlignment="1">
      <alignment horizontal="center" vertical="center" wrapText="1" readingOrder="2"/>
    </xf>
    <xf numFmtId="0" fontId="41" fillId="0" borderId="0" xfId="0" applyFont="1" applyBorder="1" applyAlignment="1">
      <alignment horizontal="center" vertical="center" wrapText="1" readingOrder="2"/>
    </xf>
    <xf numFmtId="165" fontId="5" fillId="2" borderId="3" xfId="0" applyNumberFormat="1" applyFont="1" applyFill="1" applyBorder="1" applyAlignment="1">
      <alignment horizontal="center" vertical="center" wrapText="1" readingOrder="2"/>
    </xf>
    <xf numFmtId="165" fontId="5" fillId="2" borderId="4" xfId="0" applyNumberFormat="1" applyFont="1" applyFill="1" applyBorder="1" applyAlignment="1">
      <alignment horizontal="center" vertical="center" wrapText="1" readingOrder="2"/>
    </xf>
    <xf numFmtId="165" fontId="5" fillId="2" borderId="5" xfId="0" applyNumberFormat="1" applyFont="1" applyFill="1" applyBorder="1" applyAlignment="1">
      <alignment horizontal="center" vertical="center" wrapText="1" readingOrder="2"/>
    </xf>
    <xf numFmtId="0" fontId="5" fillId="0" borderId="14" xfId="2" applyFont="1" applyFill="1" applyBorder="1" applyAlignment="1">
      <alignment horizontal="center" vertical="center" readingOrder="2"/>
    </xf>
    <xf numFmtId="0" fontId="5" fillId="0" borderId="16" xfId="2" applyFont="1" applyFill="1" applyBorder="1" applyAlignment="1">
      <alignment horizontal="center" vertical="center" readingOrder="2"/>
    </xf>
    <xf numFmtId="0" fontId="5" fillId="0" borderId="15" xfId="2" applyFont="1" applyFill="1" applyBorder="1" applyAlignment="1">
      <alignment horizontal="center" vertical="center" readingOrder="2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 readingOrder="2"/>
    </xf>
    <xf numFmtId="0" fontId="23" fillId="2" borderId="4" xfId="2" applyFont="1" applyFill="1" applyBorder="1" applyAlignment="1">
      <alignment horizontal="center" vertical="center" readingOrder="2"/>
    </xf>
    <xf numFmtId="0" fontId="23" fillId="2" borderId="5" xfId="2" applyFont="1" applyFill="1" applyBorder="1" applyAlignment="1">
      <alignment horizontal="center" vertical="center" readingOrder="2"/>
    </xf>
    <xf numFmtId="0" fontId="26" fillId="2" borderId="2" xfId="2" applyFont="1" applyFill="1" applyBorder="1" applyAlignment="1">
      <alignment horizontal="center" vertical="center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26" fillId="2" borderId="2" xfId="0" applyFont="1" applyFill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165" fontId="5" fillId="0" borderId="2" xfId="0" applyNumberFormat="1" applyFont="1" applyBorder="1" applyAlignment="1">
      <alignment horizontal="center" vertical="center" wrapText="1" readingOrder="2"/>
    </xf>
    <xf numFmtId="0" fontId="5" fillId="0" borderId="2" xfId="0" applyFont="1" applyFill="1" applyBorder="1" applyAlignment="1">
      <alignment horizontal="center" vertical="center" wrapText="1" readingOrder="2"/>
    </xf>
    <xf numFmtId="165" fontId="5" fillId="0" borderId="2" xfId="0" applyNumberFormat="1" applyFont="1" applyFill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readingOrder="2"/>
    </xf>
    <xf numFmtId="0" fontId="5" fillId="2" borderId="4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23" fillId="2" borderId="2" xfId="2" applyFont="1" applyFill="1" applyBorder="1" applyAlignment="1">
      <alignment horizontal="center" vertical="center" readingOrder="2"/>
    </xf>
    <xf numFmtId="165" fontId="24" fillId="2" borderId="2" xfId="2" applyNumberFormat="1" applyFont="1" applyFill="1" applyBorder="1" applyAlignment="1">
      <alignment horizontal="center" vertical="center" readingOrder="2"/>
    </xf>
    <xf numFmtId="0" fontId="5" fillId="2" borderId="14" xfId="2" applyFont="1" applyFill="1" applyBorder="1" applyAlignment="1">
      <alignment horizontal="center" vertical="center" readingOrder="2"/>
    </xf>
    <xf numFmtId="0" fontId="5" fillId="2" borderId="16" xfId="2" applyFont="1" applyFill="1" applyBorder="1" applyAlignment="1">
      <alignment horizontal="center" vertical="center" readingOrder="2"/>
    </xf>
    <xf numFmtId="0" fontId="5" fillId="2" borderId="15" xfId="2" applyFont="1" applyFill="1" applyBorder="1" applyAlignment="1">
      <alignment horizontal="center" vertical="center" readingOrder="2"/>
    </xf>
    <xf numFmtId="0" fontId="24" fillId="2" borderId="2" xfId="2" applyFont="1" applyFill="1" applyBorder="1" applyAlignment="1">
      <alignment horizontal="center" vertical="center" readingOrder="2"/>
    </xf>
    <xf numFmtId="0" fontId="5" fillId="0" borderId="8" xfId="2" applyFont="1" applyBorder="1" applyAlignment="1">
      <alignment horizontal="center" vertical="center" readingOrder="2"/>
    </xf>
    <xf numFmtId="0" fontId="5" fillId="0" borderId="11" xfId="2" applyFont="1" applyBorder="1" applyAlignment="1">
      <alignment horizontal="center" vertical="center" readingOrder="2"/>
    </xf>
    <xf numFmtId="0" fontId="5" fillId="0" borderId="3" xfId="0" applyFont="1" applyFill="1" applyBorder="1" applyAlignment="1">
      <alignment horizontal="center" vertical="center" wrapText="1" readingOrder="2"/>
    </xf>
    <xf numFmtId="0" fontId="5" fillId="0" borderId="5" xfId="0" applyFont="1" applyFill="1" applyBorder="1" applyAlignment="1">
      <alignment horizontal="center" vertical="center" wrapText="1" readingOrder="2"/>
    </xf>
    <xf numFmtId="165" fontId="16" fillId="0" borderId="2" xfId="1" applyNumberFormat="1" applyFont="1" applyFill="1" applyBorder="1" applyAlignment="1">
      <alignment horizontal="center" vertical="center" readingOrder="2"/>
    </xf>
    <xf numFmtId="165" fontId="24" fillId="2" borderId="3" xfId="1" applyNumberFormat="1" applyFont="1" applyFill="1" applyBorder="1" applyAlignment="1">
      <alignment horizontal="center" vertical="center" readingOrder="2"/>
    </xf>
    <xf numFmtId="165" fontId="24" fillId="2" borderId="4" xfId="1" applyNumberFormat="1" applyFont="1" applyFill="1" applyBorder="1" applyAlignment="1">
      <alignment horizontal="center" vertical="center" readingOrder="2"/>
    </xf>
    <xf numFmtId="165" fontId="24" fillId="2" borderId="5" xfId="1" applyNumberFormat="1" applyFont="1" applyFill="1" applyBorder="1" applyAlignment="1">
      <alignment horizontal="center" vertical="center" readingOrder="2"/>
    </xf>
    <xf numFmtId="0" fontId="5" fillId="2" borderId="3" xfId="2" applyFont="1" applyFill="1" applyBorder="1" applyAlignment="1">
      <alignment horizontal="center" vertical="center" readingOrder="2"/>
    </xf>
    <xf numFmtId="0" fontId="5" fillId="2" borderId="4" xfId="2" applyFont="1" applyFill="1" applyBorder="1" applyAlignment="1">
      <alignment horizontal="center" vertical="center" readingOrder="2"/>
    </xf>
    <xf numFmtId="0" fontId="5" fillId="2" borderId="5" xfId="2" applyFont="1" applyFill="1" applyBorder="1" applyAlignment="1">
      <alignment horizontal="center" vertical="center" readingOrder="2"/>
    </xf>
    <xf numFmtId="165" fontId="7" fillId="2" borderId="3" xfId="1" applyNumberFormat="1" applyFont="1" applyFill="1" applyBorder="1" applyAlignment="1">
      <alignment horizontal="center" vertical="center" readingOrder="2"/>
    </xf>
    <xf numFmtId="165" fontId="7" fillId="2" borderId="4" xfId="1" applyNumberFormat="1" applyFont="1" applyFill="1" applyBorder="1" applyAlignment="1">
      <alignment horizontal="center" vertical="center" readingOrder="2"/>
    </xf>
    <xf numFmtId="165" fontId="7" fillId="2" borderId="5" xfId="1" applyNumberFormat="1" applyFont="1" applyFill="1" applyBorder="1" applyAlignment="1">
      <alignment horizontal="center" vertical="center" readingOrder="2"/>
    </xf>
    <xf numFmtId="0" fontId="11" fillId="2" borderId="3" xfId="2" applyFont="1" applyFill="1" applyBorder="1" applyAlignment="1">
      <alignment horizontal="center" vertical="center" readingOrder="2"/>
    </xf>
    <xf numFmtId="0" fontId="11" fillId="2" borderId="4" xfId="2" applyFont="1" applyFill="1" applyBorder="1" applyAlignment="1">
      <alignment horizontal="center" vertical="center" readingOrder="2"/>
    </xf>
    <xf numFmtId="0" fontId="11" fillId="2" borderId="5" xfId="2" applyFont="1" applyFill="1" applyBorder="1" applyAlignment="1">
      <alignment horizontal="center" vertical="center" readingOrder="2"/>
    </xf>
    <xf numFmtId="0" fontId="4" fillId="2" borderId="3" xfId="2" applyFont="1" applyFill="1" applyBorder="1" applyAlignment="1">
      <alignment horizontal="center" vertical="center" readingOrder="2"/>
    </xf>
    <xf numFmtId="0" fontId="4" fillId="2" borderId="4" xfId="2" applyFont="1" applyFill="1" applyBorder="1" applyAlignment="1">
      <alignment horizontal="center" vertical="center" readingOrder="2"/>
    </xf>
    <xf numFmtId="0" fontId="4" fillId="2" borderId="5" xfId="2" applyFont="1" applyFill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wrapText="1" readingOrder="2"/>
    </xf>
    <xf numFmtId="0" fontId="12" fillId="2" borderId="3" xfId="2" applyFont="1" applyFill="1" applyBorder="1" applyAlignment="1">
      <alignment horizontal="center" vertical="center" readingOrder="2"/>
    </xf>
    <xf numFmtId="0" fontId="12" fillId="2" borderId="4" xfId="2" applyFont="1" applyFill="1" applyBorder="1" applyAlignment="1">
      <alignment horizontal="center" vertical="center" readingOrder="2"/>
    </xf>
    <xf numFmtId="0" fontId="12" fillId="2" borderId="5" xfId="2" applyFont="1" applyFill="1" applyBorder="1" applyAlignment="1">
      <alignment horizontal="center" vertical="center" readingOrder="2"/>
    </xf>
    <xf numFmtId="0" fontId="14" fillId="2" borderId="3" xfId="2" applyFont="1" applyFill="1" applyBorder="1" applyAlignment="1">
      <alignment horizontal="center" vertical="center" readingOrder="2"/>
    </xf>
    <xf numFmtId="0" fontId="14" fillId="2" borderId="4" xfId="2" applyFont="1" applyFill="1" applyBorder="1" applyAlignment="1">
      <alignment horizontal="center" vertical="center" readingOrder="2"/>
    </xf>
    <xf numFmtId="0" fontId="14" fillId="2" borderId="5" xfId="2" applyFont="1" applyFill="1" applyBorder="1" applyAlignment="1">
      <alignment horizontal="center" vertical="center" readingOrder="2"/>
    </xf>
    <xf numFmtId="0" fontId="15" fillId="0" borderId="6" xfId="2" applyFont="1" applyBorder="1" applyAlignment="1">
      <alignment horizontal="center" vertical="center" readingOrder="2"/>
    </xf>
    <xf numFmtId="0" fontId="15" fillId="0" borderId="7" xfId="2" applyFont="1" applyBorder="1" applyAlignment="1">
      <alignment horizontal="center" vertical="center" readingOrder="2"/>
    </xf>
    <xf numFmtId="0" fontId="15" fillId="2" borderId="3" xfId="2" applyFont="1" applyFill="1" applyBorder="1" applyAlignment="1">
      <alignment horizontal="center" vertical="center" readingOrder="2"/>
    </xf>
    <xf numFmtId="0" fontId="15" fillId="2" borderId="4" xfId="2" applyFont="1" applyFill="1" applyBorder="1" applyAlignment="1">
      <alignment horizontal="center" vertical="center" readingOrder="2"/>
    </xf>
    <xf numFmtId="0" fontId="15" fillId="2" borderId="5" xfId="2" applyFont="1" applyFill="1" applyBorder="1" applyAlignment="1">
      <alignment horizontal="center" vertical="center" readingOrder="2"/>
    </xf>
    <xf numFmtId="0" fontId="15" fillId="0" borderId="2" xfId="2" applyFont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17" fillId="0" borderId="0" xfId="0" applyFont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 vertical="center" readingOrder="2"/>
    </xf>
    <xf numFmtId="0" fontId="20" fillId="2" borderId="2" xfId="0" applyFont="1" applyFill="1" applyBorder="1" applyAlignment="1">
      <alignment horizontal="center" vertical="center" wrapText="1" readingOrder="2"/>
    </xf>
    <xf numFmtId="165" fontId="21" fillId="2" borderId="2" xfId="1" applyNumberFormat="1" applyFont="1" applyFill="1" applyBorder="1" applyAlignment="1">
      <alignment horizontal="center" vertical="center" readingOrder="2"/>
    </xf>
    <xf numFmtId="0" fontId="16" fillId="2" borderId="2" xfId="2" applyFont="1" applyFill="1" applyBorder="1" applyAlignment="1">
      <alignment horizontal="center" vertical="center" readingOrder="2"/>
    </xf>
    <xf numFmtId="0" fontId="26" fillId="0" borderId="0" xfId="0" applyFont="1" applyFill="1" applyBorder="1" applyAlignment="1">
      <alignment horizontal="center" vertical="center" wrapText="1" readingOrder="2"/>
    </xf>
    <xf numFmtId="165" fontId="5" fillId="0" borderId="3" xfId="0" applyNumberFormat="1" applyFont="1" applyFill="1" applyBorder="1" applyAlignment="1">
      <alignment horizontal="center" vertical="center" wrapText="1" readingOrder="2"/>
    </xf>
    <xf numFmtId="165" fontId="5" fillId="0" borderId="5" xfId="0" applyNumberFormat="1" applyFont="1" applyFill="1" applyBorder="1" applyAlignment="1">
      <alignment horizontal="center" vertical="center" wrapText="1" readingOrder="2"/>
    </xf>
    <xf numFmtId="165" fontId="44" fillId="0" borderId="18" xfId="0" applyNumberFormat="1" applyFont="1" applyBorder="1" applyAlignment="1" applyProtection="1">
      <alignment horizontal="center" vertical="center" wrapText="1" readingOrder="2"/>
      <protection locked="0"/>
    </xf>
  </cellXfs>
  <cellStyles count="4">
    <cellStyle name="Currency" xfId="1" builtinId="4"/>
    <cellStyle name="Normal" xfId="0" builtinId="0"/>
    <cellStyle name="عنوان 2" xfId="2" builtinId="17"/>
    <cellStyle name="عنوان 3" xfId="3" builtinId="18"/>
  </cellStyles>
  <dxfs count="0"/>
  <tableStyles count="0" defaultTableStyle="TableStyleMedium2" defaultPivotStyle="PivotStyleLight16"/>
  <colors>
    <mruColors>
      <color rgb="FF1F8385"/>
      <color rgb="FFD6F2F1"/>
      <color rgb="FFF6EECE"/>
      <color rgb="FFDED496"/>
      <color rgb="FFF1E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197788</xdr:rowOff>
    </xdr:from>
    <xdr:to>
      <xdr:col>4</xdr:col>
      <xdr:colOff>264585</xdr:colOff>
      <xdr:row>3</xdr:row>
      <xdr:rowOff>196511</xdr:rowOff>
    </xdr:to>
    <xdr:pic>
      <xdr:nvPicPr>
        <xdr:cNvPr id="9" name="صورة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360749" y="388288"/>
          <a:ext cx="2116667" cy="760723"/>
        </a:xfrm>
        <a:prstGeom prst="rect">
          <a:avLst/>
        </a:prstGeom>
      </xdr:spPr>
    </xdr:pic>
    <xdr:clientData/>
  </xdr:twoCellAnchor>
  <xdr:twoCellAnchor editAs="oneCell">
    <xdr:from>
      <xdr:col>2</xdr:col>
      <xdr:colOff>42333</xdr:colOff>
      <xdr:row>57</xdr:row>
      <xdr:rowOff>127000</xdr:rowOff>
    </xdr:from>
    <xdr:to>
      <xdr:col>4</xdr:col>
      <xdr:colOff>306917</xdr:colOff>
      <xdr:row>59</xdr:row>
      <xdr:rowOff>125723</xdr:rowOff>
    </xdr:to>
    <xdr:pic>
      <xdr:nvPicPr>
        <xdr:cNvPr id="10" name="صورة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318417" y="11398250"/>
          <a:ext cx="2116667" cy="760723"/>
        </a:xfrm>
        <a:prstGeom prst="rect">
          <a:avLst/>
        </a:prstGeom>
      </xdr:spPr>
    </xdr:pic>
    <xdr:clientData/>
  </xdr:twoCellAnchor>
  <xdr:oneCellAnchor>
    <xdr:from>
      <xdr:col>2</xdr:col>
      <xdr:colOff>42333</xdr:colOff>
      <xdr:row>106</xdr:row>
      <xdr:rowOff>127000</xdr:rowOff>
    </xdr:from>
    <xdr:ext cx="2116667" cy="760723"/>
    <xdr:pic>
      <xdr:nvPicPr>
        <xdr:cNvPr id="11" name="صورة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318417" y="11398250"/>
          <a:ext cx="2116667" cy="760723"/>
        </a:xfrm>
        <a:prstGeom prst="rect">
          <a:avLst/>
        </a:prstGeom>
      </xdr:spPr>
    </xdr:pic>
    <xdr:clientData/>
  </xdr:oneCellAnchor>
  <xdr:oneCellAnchor>
    <xdr:from>
      <xdr:col>2</xdr:col>
      <xdr:colOff>42333</xdr:colOff>
      <xdr:row>172</xdr:row>
      <xdr:rowOff>127000</xdr:rowOff>
    </xdr:from>
    <xdr:ext cx="2112434" cy="760723"/>
    <xdr:pic>
      <xdr:nvPicPr>
        <xdr:cNvPr id="7" name="صورة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944683" y="13109575"/>
          <a:ext cx="2112434" cy="760723"/>
        </a:xfrm>
        <a:prstGeom prst="rect">
          <a:avLst/>
        </a:prstGeom>
      </xdr:spPr>
    </xdr:pic>
    <xdr:clientData/>
  </xdr:oneCellAnchor>
  <xdr:oneCellAnchor>
    <xdr:from>
      <xdr:col>2</xdr:col>
      <xdr:colOff>42333</xdr:colOff>
      <xdr:row>221</xdr:row>
      <xdr:rowOff>127000</xdr:rowOff>
    </xdr:from>
    <xdr:ext cx="2116667" cy="760723"/>
    <xdr:pic>
      <xdr:nvPicPr>
        <xdr:cNvPr id="8" name="صورة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940450" y="24882475"/>
          <a:ext cx="2116667" cy="7607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0"/>
  <sheetViews>
    <sheetView rightToLeft="1" tabSelected="1" topLeftCell="A37" zoomScaleNormal="100" zoomScaleSheetLayoutView="130" workbookViewId="0">
      <selection activeCell="W43" sqref="W43"/>
    </sheetView>
  </sheetViews>
  <sheetFormatPr defaultRowHeight="15" x14ac:dyDescent="0.25"/>
  <cols>
    <col min="1" max="1" width="9" style="2"/>
    <col min="2" max="2" width="1.625" style="2" customWidth="1"/>
    <col min="3" max="3" width="13.625" style="2" customWidth="1"/>
    <col min="4" max="6" width="10.625" style="2" customWidth="1"/>
    <col min="7" max="7" width="12.625" style="2" customWidth="1"/>
    <col min="8" max="8" width="1.625" style="2" customWidth="1"/>
    <col min="9" max="9" width="13.625" style="2" customWidth="1"/>
    <col min="10" max="12" width="10.625" style="2" customWidth="1"/>
    <col min="13" max="13" width="12.625" style="2" customWidth="1"/>
    <col min="14" max="14" width="1.625" style="2" customWidth="1"/>
    <col min="15" max="16384" width="9" style="2"/>
  </cols>
  <sheetData>
    <row r="1" spans="1:18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8" ht="24.95" customHeight="1" x14ac:dyDescent="0.25">
      <c r="A2" s="8"/>
      <c r="B2" s="13"/>
      <c r="C2" s="13"/>
      <c r="D2" s="13"/>
      <c r="E2" s="13"/>
      <c r="F2" s="114"/>
      <c r="G2" s="192" t="s">
        <v>133</v>
      </c>
      <c r="H2" s="192"/>
      <c r="I2" s="192"/>
      <c r="J2" s="192"/>
      <c r="K2" s="178" t="s">
        <v>132</v>
      </c>
      <c r="L2" s="192"/>
      <c r="M2" s="192"/>
      <c r="N2" s="13"/>
      <c r="O2" s="4"/>
      <c r="P2" s="1"/>
      <c r="Q2" s="1"/>
      <c r="R2" s="1"/>
    </row>
    <row r="3" spans="1:18" ht="24.95" customHeight="1" x14ac:dyDescent="0.25">
      <c r="B3" s="13"/>
      <c r="C3" s="13"/>
      <c r="D3" s="13"/>
      <c r="E3" s="13"/>
      <c r="F3" s="114"/>
      <c r="G3" s="192" t="s">
        <v>138</v>
      </c>
      <c r="H3" s="192"/>
      <c r="I3" s="192"/>
      <c r="J3" s="192"/>
      <c r="K3" s="192"/>
      <c r="L3" s="192"/>
      <c r="M3" s="192"/>
      <c r="N3" s="13"/>
      <c r="O3" s="1"/>
      <c r="P3" s="1"/>
      <c r="Q3" s="1"/>
      <c r="R3" s="1"/>
    </row>
    <row r="4" spans="1:18" ht="24.95" customHeight="1" x14ac:dyDescent="0.25">
      <c r="B4" s="13"/>
      <c r="C4" s="13"/>
      <c r="D4" s="13"/>
      <c r="E4" s="13"/>
      <c r="F4" s="156"/>
      <c r="G4" s="194" t="s">
        <v>139</v>
      </c>
      <c r="H4" s="194"/>
      <c r="I4" s="194"/>
      <c r="J4" s="195" t="s">
        <v>136</v>
      </c>
      <c r="K4" s="195"/>
      <c r="L4" s="195"/>
      <c r="M4" s="195"/>
      <c r="N4" s="13"/>
      <c r="O4" s="1"/>
      <c r="P4" s="1"/>
      <c r="Q4" s="1"/>
      <c r="R4" s="1"/>
    </row>
    <row r="5" spans="1:18" ht="9.9499999999999993" customHeight="1" x14ac:dyDescent="0.25">
      <c r="B5" s="13"/>
      <c r="C5" s="3"/>
      <c r="D5" s="3"/>
      <c r="E5" s="3"/>
      <c r="F5" s="3"/>
      <c r="G5" s="3"/>
      <c r="H5" s="13"/>
      <c r="I5" s="13"/>
      <c r="J5" s="13"/>
      <c r="K5" s="13"/>
      <c r="L5" s="13"/>
      <c r="M5" s="13"/>
      <c r="N5" s="13"/>
      <c r="O5" s="1"/>
      <c r="P5" s="1"/>
      <c r="Q5" s="1"/>
      <c r="R5" s="1"/>
    </row>
    <row r="6" spans="1:18" ht="28.5" customHeight="1" x14ac:dyDescent="0.25">
      <c r="B6" s="13"/>
      <c r="C6" s="203" t="s">
        <v>127</v>
      </c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13"/>
      <c r="O6" s="1"/>
      <c r="P6" s="1"/>
      <c r="Q6" s="1"/>
      <c r="R6" s="1"/>
    </row>
    <row r="7" spans="1:18" ht="9.9499999999999993" customHeight="1" x14ac:dyDescent="0.25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3"/>
      <c r="O7" s="1"/>
      <c r="P7" s="1"/>
      <c r="Q7" s="1"/>
      <c r="R7" s="1"/>
    </row>
    <row r="8" spans="1:18" s="111" customFormat="1" ht="20.100000000000001" customHeight="1" x14ac:dyDescent="0.2">
      <c r="B8" s="108"/>
      <c r="C8" s="204" t="s">
        <v>23</v>
      </c>
      <c r="D8" s="204"/>
      <c r="E8" s="204"/>
      <c r="F8" s="204"/>
      <c r="G8" s="204"/>
      <c r="H8" s="117"/>
      <c r="I8" s="204" t="s">
        <v>3</v>
      </c>
      <c r="J8" s="204"/>
      <c r="K8" s="204"/>
      <c r="L8" s="204"/>
      <c r="M8" s="204"/>
      <c r="N8" s="108"/>
    </row>
    <row r="9" spans="1:18" s="111" customFormat="1" ht="20.100000000000001" customHeight="1" x14ac:dyDescent="0.2">
      <c r="B9" s="113"/>
      <c r="C9" s="202" t="s">
        <v>4</v>
      </c>
      <c r="D9" s="202" t="s">
        <v>1</v>
      </c>
      <c r="E9" s="202"/>
      <c r="F9" s="202"/>
      <c r="G9" s="190">
        <f>SUM(G33)</f>
        <v>0</v>
      </c>
      <c r="H9" s="118"/>
      <c r="I9" s="202" t="s">
        <v>0</v>
      </c>
      <c r="J9" s="202" t="s">
        <v>1</v>
      </c>
      <c r="K9" s="202"/>
      <c r="L9" s="202"/>
      <c r="M9" s="190">
        <f>SUM(L63)</f>
        <v>0</v>
      </c>
      <c r="N9" s="108"/>
    </row>
    <row r="10" spans="1:18" s="111" customFormat="1" ht="20.100000000000001" customHeight="1" x14ac:dyDescent="0.2">
      <c r="B10" s="113"/>
      <c r="C10" s="202"/>
      <c r="D10" s="202" t="s">
        <v>2</v>
      </c>
      <c r="E10" s="202"/>
      <c r="F10" s="202"/>
      <c r="G10" s="190">
        <f>SUM(M33)</f>
        <v>0</v>
      </c>
      <c r="H10" s="118"/>
      <c r="I10" s="202"/>
      <c r="J10" s="202" t="s">
        <v>2</v>
      </c>
      <c r="K10" s="202"/>
      <c r="L10" s="202"/>
      <c r="M10" s="190">
        <f>SUM(L176)</f>
        <v>0</v>
      </c>
      <c r="N10" s="108"/>
    </row>
    <row r="11" spans="1:18" s="111" customFormat="1" ht="20.100000000000001" customHeight="1" x14ac:dyDescent="0.2">
      <c r="B11" s="113"/>
      <c r="C11" s="196" t="s">
        <v>6</v>
      </c>
      <c r="D11" s="196"/>
      <c r="E11" s="196"/>
      <c r="F11" s="196"/>
      <c r="G11" s="191">
        <f>SUM(G9+G10)</f>
        <v>0</v>
      </c>
      <c r="H11" s="118"/>
      <c r="I11" s="196" t="s">
        <v>5</v>
      </c>
      <c r="J11" s="196"/>
      <c r="K11" s="196"/>
      <c r="L11" s="196"/>
      <c r="M11" s="191">
        <f>SUM(M9+M10)</f>
        <v>0</v>
      </c>
      <c r="N11" s="108"/>
    </row>
    <row r="12" spans="1:18" s="14" customFormat="1" ht="9.9499999999999993" customHeight="1" x14ac:dyDescent="0.25"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07"/>
    </row>
    <row r="13" spans="1:18" s="14" customFormat="1" ht="27.95" customHeight="1" x14ac:dyDescent="0.25">
      <c r="B13" s="107"/>
      <c r="C13" s="198" t="s">
        <v>7</v>
      </c>
      <c r="D13" s="198"/>
      <c r="E13" s="198"/>
      <c r="F13" s="198"/>
      <c r="G13" s="198"/>
      <c r="H13" s="189"/>
      <c r="I13" s="199">
        <f>SUM(G11-M11)</f>
        <v>0</v>
      </c>
      <c r="J13" s="199"/>
      <c r="K13" s="199"/>
      <c r="L13" s="199"/>
      <c r="M13" s="199"/>
      <c r="N13" s="107"/>
    </row>
    <row r="14" spans="1:18" s="14" customFormat="1" ht="9.9499999999999993" customHeight="1" x14ac:dyDescent="0.25">
      <c r="B14" s="11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16"/>
    </row>
    <row r="15" spans="1:18" s="110" customFormat="1" ht="20.100000000000001" customHeight="1" x14ac:dyDescent="0.25">
      <c r="B15" s="108"/>
      <c r="C15" s="200" t="s">
        <v>19</v>
      </c>
      <c r="D15" s="200"/>
      <c r="E15" s="200"/>
      <c r="F15" s="200"/>
      <c r="G15" s="200"/>
      <c r="H15" s="201"/>
      <c r="I15" s="200"/>
      <c r="J15" s="200"/>
      <c r="K15" s="200"/>
      <c r="L15" s="200"/>
      <c r="M15" s="200"/>
      <c r="N15" s="108"/>
    </row>
    <row r="16" spans="1:18" s="110" customFormat="1" ht="20.100000000000001" customHeight="1" x14ac:dyDescent="0.25">
      <c r="B16" s="108"/>
      <c r="C16" s="213" t="s">
        <v>1</v>
      </c>
      <c r="D16" s="213"/>
      <c r="E16" s="213"/>
      <c r="F16" s="213"/>
      <c r="G16" s="213"/>
      <c r="H16" s="157"/>
      <c r="I16" s="213" t="s">
        <v>2</v>
      </c>
      <c r="J16" s="213"/>
      <c r="K16" s="213"/>
      <c r="L16" s="213"/>
      <c r="M16" s="213"/>
      <c r="N16" s="108"/>
    </row>
    <row r="17" spans="2:14" s="14" customFormat="1" ht="15" customHeight="1" x14ac:dyDescent="0.25">
      <c r="B17" s="107"/>
      <c r="C17" s="179" t="s">
        <v>20</v>
      </c>
      <c r="D17" s="180" t="s">
        <v>111</v>
      </c>
      <c r="E17" s="180" t="s">
        <v>32</v>
      </c>
      <c r="F17" s="180" t="s">
        <v>33</v>
      </c>
      <c r="G17" s="181" t="s">
        <v>21</v>
      </c>
      <c r="H17" s="148"/>
      <c r="I17" s="179" t="s">
        <v>20</v>
      </c>
      <c r="J17" s="180" t="s">
        <v>111</v>
      </c>
      <c r="K17" s="180" t="s">
        <v>32</v>
      </c>
      <c r="L17" s="180" t="s">
        <v>33</v>
      </c>
      <c r="M17" s="181" t="s">
        <v>21</v>
      </c>
      <c r="N17" s="107"/>
    </row>
    <row r="18" spans="2:14" s="14" customFormat="1" ht="24.95" customHeight="1" x14ac:dyDescent="0.25">
      <c r="B18" s="107"/>
      <c r="C18" s="182"/>
      <c r="D18" s="183"/>
      <c r="E18" s="183"/>
      <c r="F18" s="184"/>
      <c r="G18" s="185">
        <f t="shared" ref="G18:G32" si="0">SUM(E18*F18)</f>
        <v>0</v>
      </c>
      <c r="H18" s="149"/>
      <c r="I18" s="182"/>
      <c r="J18" s="183"/>
      <c r="K18" s="183"/>
      <c r="L18" s="184"/>
      <c r="M18" s="185">
        <f>SUM(K18*L18)</f>
        <v>0</v>
      </c>
      <c r="N18" s="107"/>
    </row>
    <row r="19" spans="2:14" s="14" customFormat="1" ht="24.95" customHeight="1" x14ac:dyDescent="0.25">
      <c r="B19" s="107"/>
      <c r="C19" s="182"/>
      <c r="D19" s="183"/>
      <c r="E19" s="183"/>
      <c r="F19" s="184"/>
      <c r="G19" s="185">
        <f t="shared" si="0"/>
        <v>0</v>
      </c>
      <c r="H19" s="149"/>
      <c r="I19" s="182"/>
      <c r="J19" s="183"/>
      <c r="K19" s="183"/>
      <c r="L19" s="184"/>
      <c r="M19" s="185">
        <f t="shared" ref="M19:M32" si="1">SUM(K19*L19)</f>
        <v>0</v>
      </c>
      <c r="N19" s="107"/>
    </row>
    <row r="20" spans="2:14" s="14" customFormat="1" ht="24.95" customHeight="1" x14ac:dyDescent="0.25">
      <c r="B20" s="107"/>
      <c r="C20" s="182"/>
      <c r="D20" s="183"/>
      <c r="E20" s="183"/>
      <c r="F20" s="184"/>
      <c r="G20" s="185">
        <f t="shared" si="0"/>
        <v>0</v>
      </c>
      <c r="H20" s="149"/>
      <c r="I20" s="182"/>
      <c r="J20" s="183"/>
      <c r="K20" s="183"/>
      <c r="L20" s="184"/>
      <c r="M20" s="185">
        <f t="shared" si="1"/>
        <v>0</v>
      </c>
      <c r="N20" s="107"/>
    </row>
    <row r="21" spans="2:14" s="14" customFormat="1" ht="24.95" customHeight="1" x14ac:dyDescent="0.25">
      <c r="B21" s="107"/>
      <c r="C21" s="182"/>
      <c r="D21" s="183"/>
      <c r="E21" s="183"/>
      <c r="F21" s="184"/>
      <c r="G21" s="185">
        <f t="shared" si="0"/>
        <v>0</v>
      </c>
      <c r="H21" s="149"/>
      <c r="I21" s="182"/>
      <c r="J21" s="183"/>
      <c r="K21" s="183"/>
      <c r="L21" s="184"/>
      <c r="M21" s="185">
        <f t="shared" si="1"/>
        <v>0</v>
      </c>
      <c r="N21" s="107"/>
    </row>
    <row r="22" spans="2:14" s="14" customFormat="1" ht="24.95" customHeight="1" x14ac:dyDescent="0.25">
      <c r="B22" s="107"/>
      <c r="C22" s="182"/>
      <c r="D22" s="183"/>
      <c r="E22" s="183"/>
      <c r="F22" s="184"/>
      <c r="G22" s="185">
        <f t="shared" si="0"/>
        <v>0</v>
      </c>
      <c r="H22" s="149"/>
      <c r="I22" s="182"/>
      <c r="J22" s="183"/>
      <c r="K22" s="183"/>
      <c r="L22" s="184"/>
      <c r="M22" s="185">
        <f t="shared" si="1"/>
        <v>0</v>
      </c>
      <c r="N22" s="107"/>
    </row>
    <row r="23" spans="2:14" s="14" customFormat="1" ht="24.95" customHeight="1" x14ac:dyDescent="0.25">
      <c r="B23" s="107"/>
      <c r="C23" s="182"/>
      <c r="D23" s="183"/>
      <c r="E23" s="183"/>
      <c r="F23" s="184"/>
      <c r="G23" s="185">
        <f t="shared" si="0"/>
        <v>0</v>
      </c>
      <c r="H23" s="149"/>
      <c r="I23" s="182"/>
      <c r="J23" s="183"/>
      <c r="K23" s="183"/>
      <c r="L23" s="184"/>
      <c r="M23" s="185">
        <f t="shared" si="1"/>
        <v>0</v>
      </c>
      <c r="N23" s="107"/>
    </row>
    <row r="24" spans="2:14" s="14" customFormat="1" ht="24.95" customHeight="1" x14ac:dyDescent="0.25">
      <c r="B24" s="107"/>
      <c r="C24" s="182"/>
      <c r="D24" s="183"/>
      <c r="E24" s="183"/>
      <c r="F24" s="184"/>
      <c r="G24" s="185">
        <f t="shared" si="0"/>
        <v>0</v>
      </c>
      <c r="H24" s="149"/>
      <c r="I24" s="182"/>
      <c r="J24" s="183"/>
      <c r="K24" s="183"/>
      <c r="L24" s="184"/>
      <c r="M24" s="185">
        <f t="shared" si="1"/>
        <v>0</v>
      </c>
      <c r="N24" s="107"/>
    </row>
    <row r="25" spans="2:14" s="14" customFormat="1" ht="24.95" customHeight="1" x14ac:dyDescent="0.25">
      <c r="B25" s="107"/>
      <c r="C25" s="182"/>
      <c r="D25" s="183"/>
      <c r="E25" s="183"/>
      <c r="F25" s="184"/>
      <c r="G25" s="185">
        <f t="shared" si="0"/>
        <v>0</v>
      </c>
      <c r="H25" s="149"/>
      <c r="I25" s="182"/>
      <c r="J25" s="183"/>
      <c r="K25" s="183"/>
      <c r="L25" s="184"/>
      <c r="M25" s="185">
        <f t="shared" si="1"/>
        <v>0</v>
      </c>
      <c r="N25" s="107"/>
    </row>
    <row r="26" spans="2:14" s="14" customFormat="1" ht="24.95" customHeight="1" x14ac:dyDescent="0.25">
      <c r="B26" s="107"/>
      <c r="C26" s="182"/>
      <c r="D26" s="183"/>
      <c r="E26" s="183"/>
      <c r="F26" s="184"/>
      <c r="G26" s="185">
        <f t="shared" si="0"/>
        <v>0</v>
      </c>
      <c r="H26" s="149"/>
      <c r="I26" s="182"/>
      <c r="J26" s="183"/>
      <c r="K26" s="183"/>
      <c r="L26" s="184"/>
      <c r="M26" s="185">
        <f t="shared" si="1"/>
        <v>0</v>
      </c>
      <c r="N26" s="107"/>
    </row>
    <row r="27" spans="2:14" s="14" customFormat="1" ht="24.95" customHeight="1" x14ac:dyDescent="0.25">
      <c r="B27" s="107"/>
      <c r="C27" s="182"/>
      <c r="D27" s="183"/>
      <c r="E27" s="183"/>
      <c r="F27" s="184"/>
      <c r="G27" s="185">
        <f t="shared" si="0"/>
        <v>0</v>
      </c>
      <c r="H27" s="149"/>
      <c r="I27" s="182"/>
      <c r="J27" s="183"/>
      <c r="K27" s="183"/>
      <c r="L27" s="184"/>
      <c r="M27" s="185">
        <f t="shared" si="1"/>
        <v>0</v>
      </c>
      <c r="N27" s="107"/>
    </row>
    <row r="28" spans="2:14" s="14" customFormat="1" ht="24.95" customHeight="1" x14ac:dyDescent="0.25">
      <c r="B28" s="107"/>
      <c r="C28" s="182"/>
      <c r="D28" s="183"/>
      <c r="E28" s="183"/>
      <c r="F28" s="184"/>
      <c r="G28" s="185">
        <f t="shared" si="0"/>
        <v>0</v>
      </c>
      <c r="H28" s="149"/>
      <c r="I28" s="182"/>
      <c r="J28" s="183"/>
      <c r="K28" s="183"/>
      <c r="L28" s="184"/>
      <c r="M28" s="185">
        <f t="shared" si="1"/>
        <v>0</v>
      </c>
      <c r="N28" s="107"/>
    </row>
    <row r="29" spans="2:14" s="14" customFormat="1" ht="24.95" customHeight="1" x14ac:dyDescent="0.25">
      <c r="B29" s="107"/>
      <c r="C29" s="182"/>
      <c r="D29" s="183"/>
      <c r="E29" s="183"/>
      <c r="F29" s="184"/>
      <c r="G29" s="185">
        <f t="shared" si="0"/>
        <v>0</v>
      </c>
      <c r="H29" s="149"/>
      <c r="I29" s="182"/>
      <c r="J29" s="183"/>
      <c r="K29" s="183"/>
      <c r="L29" s="184"/>
      <c r="M29" s="185">
        <f t="shared" si="1"/>
        <v>0</v>
      </c>
      <c r="N29" s="107"/>
    </row>
    <row r="30" spans="2:14" s="14" customFormat="1" ht="24.95" customHeight="1" x14ac:dyDescent="0.25">
      <c r="B30" s="107"/>
      <c r="C30" s="182"/>
      <c r="D30" s="183"/>
      <c r="E30" s="183"/>
      <c r="F30" s="184"/>
      <c r="G30" s="185">
        <f t="shared" si="0"/>
        <v>0</v>
      </c>
      <c r="H30" s="149"/>
      <c r="I30" s="182"/>
      <c r="J30" s="183"/>
      <c r="K30" s="183"/>
      <c r="L30" s="184"/>
      <c r="M30" s="185">
        <f t="shared" si="1"/>
        <v>0</v>
      </c>
      <c r="N30" s="107"/>
    </row>
    <row r="31" spans="2:14" s="14" customFormat="1" ht="24.95" customHeight="1" x14ac:dyDescent="0.25">
      <c r="B31" s="107"/>
      <c r="C31" s="182"/>
      <c r="D31" s="183"/>
      <c r="E31" s="183"/>
      <c r="F31" s="184"/>
      <c r="G31" s="185">
        <f t="shared" si="0"/>
        <v>0</v>
      </c>
      <c r="H31" s="149"/>
      <c r="I31" s="182"/>
      <c r="J31" s="183"/>
      <c r="K31" s="183"/>
      <c r="L31" s="184"/>
      <c r="M31" s="185">
        <f t="shared" si="1"/>
        <v>0</v>
      </c>
      <c r="N31" s="107"/>
    </row>
    <row r="32" spans="2:14" s="14" customFormat="1" ht="24.95" customHeight="1" x14ac:dyDescent="0.25">
      <c r="B32" s="107"/>
      <c r="C32" s="182"/>
      <c r="D32" s="183"/>
      <c r="E32" s="183"/>
      <c r="F32" s="184"/>
      <c r="G32" s="185">
        <f t="shared" si="0"/>
        <v>0</v>
      </c>
      <c r="H32" s="149"/>
      <c r="I32" s="182"/>
      <c r="J32" s="183"/>
      <c r="K32" s="183"/>
      <c r="L32" s="184"/>
      <c r="M32" s="185">
        <f t="shared" si="1"/>
        <v>0</v>
      </c>
      <c r="N32" s="107"/>
    </row>
    <row r="33" spans="2:18" s="14" customFormat="1" ht="18.75" x14ac:dyDescent="0.25">
      <c r="B33" s="107"/>
      <c r="C33" s="214" t="s">
        <v>52</v>
      </c>
      <c r="D33" s="215"/>
      <c r="E33" s="215"/>
      <c r="F33" s="215"/>
      <c r="G33" s="185">
        <f>SUM(G18:G32)</f>
        <v>0</v>
      </c>
      <c r="H33" s="149"/>
      <c r="I33" s="214" t="s">
        <v>52</v>
      </c>
      <c r="J33" s="215"/>
      <c r="K33" s="215"/>
      <c r="L33" s="215"/>
      <c r="M33" s="185">
        <f>SUM(M18:M32)</f>
        <v>0</v>
      </c>
      <c r="N33" s="107"/>
    </row>
    <row r="34" spans="2:18" s="14" customFormat="1" ht="9.9499999999999993" customHeight="1" x14ac:dyDescent="0.25">
      <c r="B34" s="107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07"/>
    </row>
    <row r="35" spans="2:18" s="110" customFormat="1" ht="20.100000000000001" customHeight="1" x14ac:dyDescent="0.25">
      <c r="B35" s="108"/>
      <c r="C35" s="216" t="s">
        <v>8</v>
      </c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108"/>
    </row>
    <row r="36" spans="2:18" s="110" customFormat="1" ht="20.100000000000001" customHeight="1" x14ac:dyDescent="0.25">
      <c r="B36" s="108"/>
      <c r="C36" s="217" t="s">
        <v>83</v>
      </c>
      <c r="D36" s="217"/>
      <c r="E36" s="217"/>
      <c r="F36" s="217"/>
      <c r="G36" s="217"/>
      <c r="H36" s="217"/>
      <c r="I36" s="217"/>
      <c r="J36" s="217" t="s">
        <v>1</v>
      </c>
      <c r="K36" s="217"/>
      <c r="L36" s="217" t="s">
        <v>2</v>
      </c>
      <c r="M36" s="217"/>
      <c r="N36" s="108"/>
    </row>
    <row r="37" spans="2:18" s="14" customFormat="1" ht="20.100000000000001" customHeight="1" x14ac:dyDescent="0.25">
      <c r="B37" s="107"/>
      <c r="C37" s="219" t="s">
        <v>108</v>
      </c>
      <c r="D37" s="219"/>
      <c r="E37" s="219"/>
      <c r="F37" s="219"/>
      <c r="G37" s="219"/>
      <c r="H37" s="219"/>
      <c r="I37" s="219"/>
      <c r="J37" s="218">
        <f>SUM(K71)</f>
        <v>0</v>
      </c>
      <c r="K37" s="218"/>
      <c r="L37" s="218">
        <f>SUM(K184)</f>
        <v>0</v>
      </c>
      <c r="M37" s="218"/>
      <c r="N37" s="107"/>
    </row>
    <row r="38" spans="2:18" s="14" customFormat="1" ht="20.100000000000001" customHeight="1" x14ac:dyDescent="0.25">
      <c r="B38" s="107"/>
      <c r="C38" s="219" t="s">
        <v>9</v>
      </c>
      <c r="D38" s="219"/>
      <c r="E38" s="219"/>
      <c r="F38" s="219"/>
      <c r="G38" s="219"/>
      <c r="H38" s="219"/>
      <c r="I38" s="219"/>
      <c r="J38" s="218">
        <f>SUM(I74)</f>
        <v>0</v>
      </c>
      <c r="K38" s="218"/>
      <c r="L38" s="218">
        <f>SUM(I187)</f>
        <v>0</v>
      </c>
      <c r="M38" s="218"/>
      <c r="N38" s="107"/>
    </row>
    <row r="39" spans="2:18" s="14" customFormat="1" ht="20.100000000000001" customHeight="1" x14ac:dyDescent="0.25">
      <c r="B39" s="107"/>
      <c r="C39" s="219" t="s">
        <v>16</v>
      </c>
      <c r="D39" s="219"/>
      <c r="E39" s="219"/>
      <c r="F39" s="219"/>
      <c r="G39" s="219"/>
      <c r="H39" s="219"/>
      <c r="I39" s="219"/>
      <c r="J39" s="218">
        <f>SUM(I93)</f>
        <v>0</v>
      </c>
      <c r="K39" s="218"/>
      <c r="L39" s="218">
        <f>SUM(I206)</f>
        <v>0</v>
      </c>
      <c r="M39" s="218"/>
      <c r="N39" s="107"/>
    </row>
    <row r="40" spans="2:18" s="14" customFormat="1" ht="20.100000000000001" customHeight="1" x14ac:dyDescent="0.25">
      <c r="B40" s="107"/>
      <c r="C40" s="219" t="s">
        <v>10</v>
      </c>
      <c r="D40" s="219"/>
      <c r="E40" s="219"/>
      <c r="F40" s="219"/>
      <c r="G40" s="219"/>
      <c r="H40" s="219"/>
      <c r="I40" s="219"/>
      <c r="J40" s="218">
        <f>SUM(I101)</f>
        <v>0</v>
      </c>
      <c r="K40" s="218"/>
      <c r="L40" s="218">
        <f>SUM(I214)</f>
        <v>0</v>
      </c>
      <c r="M40" s="218"/>
      <c r="N40" s="107"/>
    </row>
    <row r="41" spans="2:18" s="14" customFormat="1" ht="20.100000000000001" customHeight="1" x14ac:dyDescent="0.25">
      <c r="B41" s="107"/>
      <c r="C41" s="219" t="s">
        <v>11</v>
      </c>
      <c r="D41" s="219"/>
      <c r="E41" s="219"/>
      <c r="F41" s="219"/>
      <c r="G41" s="219"/>
      <c r="H41" s="219"/>
      <c r="I41" s="219"/>
      <c r="J41" s="218">
        <f>SUM(I139)</f>
        <v>0</v>
      </c>
      <c r="K41" s="218"/>
      <c r="L41" s="218">
        <f>SUM(I250)</f>
        <v>0</v>
      </c>
      <c r="M41" s="218"/>
      <c r="N41" s="107"/>
      <c r="O41" s="19"/>
      <c r="P41" s="19"/>
      <c r="Q41" s="19"/>
      <c r="R41" s="19"/>
    </row>
    <row r="42" spans="2:18" s="14" customFormat="1" ht="20.100000000000001" customHeight="1" x14ac:dyDescent="0.25">
      <c r="B42" s="107"/>
      <c r="C42" s="219" t="s">
        <v>17</v>
      </c>
      <c r="D42" s="219"/>
      <c r="E42" s="219"/>
      <c r="F42" s="219"/>
      <c r="G42" s="219"/>
      <c r="H42" s="219"/>
      <c r="I42" s="219"/>
      <c r="J42" s="218">
        <f>SUM(I125)</f>
        <v>0</v>
      </c>
      <c r="K42" s="218"/>
      <c r="L42" s="218">
        <f>SUM(I236)</f>
        <v>0</v>
      </c>
      <c r="M42" s="218"/>
      <c r="N42" s="107"/>
      <c r="O42" s="19"/>
      <c r="P42" s="19"/>
      <c r="Q42" s="19"/>
      <c r="R42" s="19"/>
    </row>
    <row r="43" spans="2:18" s="14" customFormat="1" ht="20.100000000000001" customHeight="1" x14ac:dyDescent="0.25">
      <c r="B43" s="107"/>
      <c r="C43" s="219" t="s">
        <v>18</v>
      </c>
      <c r="D43" s="219"/>
      <c r="E43" s="219"/>
      <c r="F43" s="219"/>
      <c r="G43" s="219"/>
      <c r="H43" s="219"/>
      <c r="I43" s="219"/>
      <c r="J43" s="218">
        <f>SUM(I132)</f>
        <v>0</v>
      </c>
      <c r="K43" s="218"/>
      <c r="L43" s="218">
        <f>SUM(I243)</f>
        <v>0</v>
      </c>
      <c r="M43" s="218"/>
      <c r="N43" s="107"/>
      <c r="O43" s="19"/>
      <c r="P43" s="19"/>
      <c r="Q43" s="19"/>
      <c r="R43" s="19"/>
    </row>
    <row r="44" spans="2:18" s="14" customFormat="1" ht="20.100000000000001" customHeight="1" x14ac:dyDescent="0.25">
      <c r="B44" s="107"/>
      <c r="C44" s="219" t="s">
        <v>13</v>
      </c>
      <c r="D44" s="219"/>
      <c r="E44" s="219"/>
      <c r="F44" s="219"/>
      <c r="G44" s="219"/>
      <c r="H44" s="219"/>
      <c r="I44" s="219"/>
      <c r="J44" s="218">
        <f>SUM(I146)</f>
        <v>0</v>
      </c>
      <c r="K44" s="218"/>
      <c r="L44" s="218">
        <f>SUM(I257)</f>
        <v>0</v>
      </c>
      <c r="M44" s="218"/>
      <c r="N44" s="107"/>
      <c r="O44" s="19"/>
      <c r="P44" s="19"/>
      <c r="Q44" s="19"/>
      <c r="R44" s="19"/>
    </row>
    <row r="45" spans="2:18" s="14" customFormat="1" ht="20.100000000000001" customHeight="1" x14ac:dyDescent="0.25">
      <c r="B45" s="107"/>
      <c r="C45" s="219" t="s">
        <v>15</v>
      </c>
      <c r="D45" s="219"/>
      <c r="E45" s="219"/>
      <c r="F45" s="219"/>
      <c r="G45" s="219"/>
      <c r="H45" s="219"/>
      <c r="I45" s="219"/>
      <c r="J45" s="218">
        <f>SUM(I153)</f>
        <v>0</v>
      </c>
      <c r="K45" s="218"/>
      <c r="L45" s="218">
        <f>SUM(I264)</f>
        <v>0</v>
      </c>
      <c r="M45" s="218"/>
      <c r="N45" s="107"/>
      <c r="O45" s="19"/>
      <c r="P45" s="19"/>
      <c r="Q45" s="19"/>
      <c r="R45" s="19"/>
    </row>
    <row r="46" spans="2:18" s="14" customFormat="1" ht="20.100000000000001" customHeight="1" x14ac:dyDescent="0.25">
      <c r="B46" s="107"/>
      <c r="C46" s="219" t="s">
        <v>14</v>
      </c>
      <c r="D46" s="219"/>
      <c r="E46" s="219"/>
      <c r="F46" s="219"/>
      <c r="G46" s="219"/>
      <c r="H46" s="219"/>
      <c r="I46" s="219"/>
      <c r="J46" s="218">
        <f>SUM(I160)</f>
        <v>0</v>
      </c>
      <c r="K46" s="218"/>
      <c r="L46" s="218">
        <f>SUM(I271)</f>
        <v>0</v>
      </c>
      <c r="M46" s="218"/>
      <c r="N46" s="107"/>
    </row>
    <row r="47" spans="2:18" s="14" customFormat="1" ht="20.100000000000001" customHeight="1" x14ac:dyDescent="0.25">
      <c r="B47" s="107"/>
      <c r="C47" s="221" t="s">
        <v>52</v>
      </c>
      <c r="D47" s="221"/>
      <c r="E47" s="221"/>
      <c r="F47" s="221"/>
      <c r="G47" s="221"/>
      <c r="H47" s="221"/>
      <c r="I47" s="221"/>
      <c r="J47" s="220">
        <f>SUM(H37:M46)</f>
        <v>0</v>
      </c>
      <c r="K47" s="220"/>
      <c r="L47" s="220"/>
      <c r="M47" s="220"/>
      <c r="N47" s="107"/>
    </row>
    <row r="48" spans="2:18" ht="9.9499999999999993" customHeight="1" x14ac:dyDescent="0.25">
      <c r="B48" s="13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"/>
    </row>
    <row r="49" spans="1:23" ht="20.100000000000001" customHeight="1" x14ac:dyDescent="0.25">
      <c r="B49" s="13"/>
      <c r="C49" s="145" t="s">
        <v>24</v>
      </c>
      <c r="D49" s="222" t="s">
        <v>29</v>
      </c>
      <c r="E49" s="222"/>
      <c r="F49" s="222"/>
      <c r="G49" s="222"/>
      <c r="H49" s="222"/>
      <c r="I49" s="222"/>
      <c r="J49" s="222" t="s">
        <v>30</v>
      </c>
      <c r="K49" s="222"/>
      <c r="L49" s="222"/>
      <c r="M49" s="145" t="s">
        <v>31</v>
      </c>
      <c r="N49" s="13"/>
    </row>
    <row r="50" spans="1:23" ht="20.100000000000001" customHeight="1" x14ac:dyDescent="0.25">
      <c r="B50" s="13"/>
      <c r="C50" s="145" t="s">
        <v>109</v>
      </c>
      <c r="D50" s="206"/>
      <c r="E50" s="206"/>
      <c r="F50" s="206"/>
      <c r="G50" s="206"/>
      <c r="H50" s="206"/>
      <c r="I50" s="206"/>
      <c r="J50" s="206"/>
      <c r="K50" s="206"/>
      <c r="L50" s="206"/>
      <c r="M50" s="119"/>
      <c r="N50" s="13"/>
    </row>
    <row r="51" spans="1:23" ht="20.100000000000001" customHeight="1" x14ac:dyDescent="0.25">
      <c r="B51" s="13"/>
      <c r="C51" s="145" t="s">
        <v>28</v>
      </c>
      <c r="D51" s="206"/>
      <c r="E51" s="206"/>
      <c r="F51" s="206"/>
      <c r="G51" s="206"/>
      <c r="H51" s="206"/>
      <c r="I51" s="206"/>
      <c r="J51" s="206"/>
      <c r="K51" s="206"/>
      <c r="L51" s="206"/>
      <c r="M51" s="119"/>
      <c r="N51" s="13"/>
    </row>
    <row r="52" spans="1:23" ht="20.100000000000001" customHeight="1" x14ac:dyDescent="0.25">
      <c r="B52" s="13"/>
      <c r="C52" s="145" t="s">
        <v>26</v>
      </c>
      <c r="D52" s="206"/>
      <c r="E52" s="206"/>
      <c r="F52" s="206"/>
      <c r="G52" s="206"/>
      <c r="H52" s="206"/>
      <c r="I52" s="206"/>
      <c r="J52" s="206"/>
      <c r="K52" s="206"/>
      <c r="L52" s="206"/>
      <c r="M52" s="119"/>
      <c r="N52" s="13"/>
    </row>
    <row r="53" spans="1:23" ht="20.100000000000001" customHeight="1" x14ac:dyDescent="0.25">
      <c r="B53" s="13"/>
      <c r="C53" s="145" t="s">
        <v>27</v>
      </c>
      <c r="D53" s="206"/>
      <c r="E53" s="206"/>
      <c r="F53" s="206"/>
      <c r="G53" s="206"/>
      <c r="H53" s="206"/>
      <c r="I53" s="206"/>
      <c r="J53" s="206"/>
      <c r="K53" s="206"/>
      <c r="L53" s="206"/>
      <c r="M53" s="119"/>
      <c r="N53" s="13"/>
    </row>
    <row r="54" spans="1:23" ht="6.95" customHeight="1" x14ac:dyDescent="0.25">
      <c r="A54" s="8"/>
      <c r="B54" s="13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"/>
      <c r="O54" s="8"/>
    </row>
    <row r="55" spans="1:23" ht="6.95" customHeight="1" x14ac:dyDescent="0.25">
      <c r="A55" s="8"/>
      <c r="B55" s="13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"/>
      <c r="O55" s="8"/>
      <c r="P55" s="8"/>
    </row>
    <row r="56" spans="1:23" ht="24.95" customHeight="1" x14ac:dyDescent="0.25">
      <c r="A56" s="8"/>
      <c r="B56" s="13"/>
      <c r="C56" s="135"/>
      <c r="D56" s="135"/>
      <c r="E56" s="135"/>
      <c r="F56" s="146"/>
      <c r="G56" s="193" t="s">
        <v>133</v>
      </c>
      <c r="H56" s="193"/>
      <c r="I56" s="193">
        <f>$I$2</f>
        <v>0</v>
      </c>
      <c r="J56" s="193"/>
      <c r="K56" s="170" t="s">
        <v>132</v>
      </c>
      <c r="L56" s="193">
        <f>$L$2</f>
        <v>0</v>
      </c>
      <c r="M56" s="193"/>
      <c r="N56" s="13"/>
      <c r="O56" s="8"/>
      <c r="P56" s="8"/>
    </row>
    <row r="57" spans="1:23" ht="24.95" customHeight="1" x14ac:dyDescent="0.25">
      <c r="B57" s="13"/>
      <c r="C57" s="135"/>
      <c r="D57" s="135"/>
      <c r="E57" s="135"/>
      <c r="F57" s="146"/>
      <c r="G57" s="192" t="s">
        <v>138</v>
      </c>
      <c r="H57" s="192"/>
      <c r="I57" s="192"/>
      <c r="J57" s="193">
        <f>$J$3</f>
        <v>0</v>
      </c>
      <c r="K57" s="193"/>
      <c r="L57" s="193"/>
      <c r="M57" s="193"/>
      <c r="N57" s="13"/>
    </row>
    <row r="58" spans="1:23" ht="24.95" customHeight="1" x14ac:dyDescent="0.25">
      <c r="B58" s="13"/>
      <c r="C58" s="135"/>
      <c r="D58" s="135"/>
      <c r="E58" s="135"/>
      <c r="F58" s="147"/>
      <c r="G58" s="194" t="s">
        <v>135</v>
      </c>
      <c r="H58" s="194"/>
      <c r="I58" s="194"/>
      <c r="J58" s="194"/>
      <c r="K58" s="172" t="s">
        <v>134</v>
      </c>
      <c r="L58" s="250" t="str">
        <f>$J$4</f>
        <v>1444/1445هـ</v>
      </c>
      <c r="M58" s="251"/>
      <c r="N58" s="13"/>
    </row>
    <row r="59" spans="1:23" ht="9.9499999999999993" customHeight="1" x14ac:dyDescent="0.25">
      <c r="A59" s="8"/>
      <c r="B59" s="13"/>
      <c r="C59" s="137"/>
      <c r="D59" s="137"/>
      <c r="E59" s="137"/>
      <c r="F59" s="137"/>
      <c r="G59" s="137"/>
      <c r="H59" s="135"/>
      <c r="I59" s="135"/>
      <c r="J59" s="135"/>
      <c r="K59" s="135"/>
      <c r="L59" s="135"/>
      <c r="M59" s="135"/>
      <c r="N59" s="13"/>
      <c r="O59" s="8"/>
    </row>
    <row r="60" spans="1:23" ht="30.75" customHeight="1" x14ac:dyDescent="0.25">
      <c r="B60" s="13"/>
      <c r="C60" s="203" t="s">
        <v>128</v>
      </c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13"/>
    </row>
    <row r="61" spans="1:23" ht="9.9499999999999993" customHeight="1" x14ac:dyDescent="0.25">
      <c r="B61" s="13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"/>
      <c r="O61" s="8"/>
    </row>
    <row r="62" spans="1:23" s="105" customFormat="1" ht="20.100000000000001" customHeight="1" x14ac:dyDescent="0.2">
      <c r="B62" s="107"/>
      <c r="C62" s="204" t="s">
        <v>37</v>
      </c>
      <c r="D62" s="204"/>
      <c r="E62" s="204"/>
      <c r="F62" s="204"/>
      <c r="G62" s="204"/>
      <c r="H62" s="150"/>
      <c r="I62" s="204" t="s">
        <v>36</v>
      </c>
      <c r="J62" s="204"/>
      <c r="K62" s="204"/>
      <c r="L62" s="204"/>
      <c r="M62" s="204"/>
      <c r="N62" s="107"/>
      <c r="W62" s="174"/>
    </row>
    <row r="63" spans="1:23" s="105" customFormat="1" ht="20.100000000000001" customHeight="1" x14ac:dyDescent="0.2">
      <c r="B63" s="107"/>
      <c r="C63" s="120" t="s">
        <v>4</v>
      </c>
      <c r="D63" s="243" t="s">
        <v>1</v>
      </c>
      <c r="E63" s="243"/>
      <c r="F63" s="220">
        <f>SUM(G33)</f>
        <v>0</v>
      </c>
      <c r="G63" s="220"/>
      <c r="H63" s="152"/>
      <c r="I63" s="121" t="s">
        <v>0</v>
      </c>
      <c r="J63" s="242" t="s">
        <v>1</v>
      </c>
      <c r="K63" s="242"/>
      <c r="L63" s="220">
        <f>SUM(K71,I74,I93,I101,I125,I132,I139,I146,I153,I160)</f>
        <v>0</v>
      </c>
      <c r="M63" s="220"/>
      <c r="N63" s="107"/>
    </row>
    <row r="64" spans="1:23" s="46" customFormat="1" ht="9.9499999999999993" customHeight="1" x14ac:dyDescent="0.2">
      <c r="B64" s="13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"/>
    </row>
    <row r="65" spans="1:15" s="106" customFormat="1" ht="24.95" customHeight="1" x14ac:dyDescent="0.2">
      <c r="B65" s="108"/>
      <c r="C65" s="212" t="s">
        <v>35</v>
      </c>
      <c r="D65" s="212"/>
      <c r="E65" s="212"/>
      <c r="F65" s="212"/>
      <c r="G65" s="212"/>
      <c r="H65" s="153"/>
      <c r="I65" s="199">
        <f>SUM(F63-L63)</f>
        <v>0</v>
      </c>
      <c r="J65" s="199"/>
      <c r="K65" s="199"/>
      <c r="L65" s="199"/>
      <c r="M65" s="199"/>
      <c r="N65" s="108"/>
    </row>
    <row r="66" spans="1:15" s="46" customFormat="1" ht="9.9499999999999993" customHeight="1" x14ac:dyDescent="0.2">
      <c r="B66" s="13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"/>
    </row>
    <row r="67" spans="1:15" s="46" customFormat="1" ht="20.100000000000001" customHeight="1" x14ac:dyDescent="0.2">
      <c r="B67" s="13"/>
      <c r="C67" s="224" t="s">
        <v>44</v>
      </c>
      <c r="D67" s="225"/>
      <c r="E67" s="225"/>
      <c r="F67" s="225"/>
      <c r="G67" s="225"/>
      <c r="H67" s="225"/>
      <c r="I67" s="225"/>
      <c r="J67" s="225"/>
      <c r="K67" s="225"/>
      <c r="L67" s="225"/>
      <c r="M67" s="226"/>
      <c r="N67" s="13"/>
    </row>
    <row r="68" spans="1:15" s="46" customFormat="1" ht="9.9499999999999993" customHeight="1" x14ac:dyDescent="0.2">
      <c r="A68" s="37"/>
      <c r="B68" s="13"/>
      <c r="C68" s="159"/>
      <c r="D68" s="159"/>
      <c r="E68" s="159"/>
      <c r="F68" s="159"/>
      <c r="G68" s="159"/>
      <c r="H68" s="135"/>
      <c r="I68" s="140"/>
      <c r="J68" s="140"/>
      <c r="K68" s="140"/>
      <c r="L68" s="140"/>
      <c r="M68" s="140"/>
      <c r="N68" s="13"/>
    </row>
    <row r="69" spans="1:15" s="46" customFormat="1" ht="20.100000000000001" customHeight="1" x14ac:dyDescent="0.2">
      <c r="A69" s="37"/>
      <c r="B69" s="13"/>
      <c r="D69" s="186"/>
      <c r="E69" s="212" t="s">
        <v>108</v>
      </c>
      <c r="F69" s="212"/>
      <c r="G69" s="212"/>
      <c r="H69" s="212"/>
      <c r="I69" s="212"/>
      <c r="J69" s="212"/>
      <c r="K69" s="212"/>
      <c r="L69" s="212"/>
      <c r="M69" s="186"/>
      <c r="N69" s="13"/>
    </row>
    <row r="70" spans="1:15" s="46" customFormat="1" ht="20.100000000000001" customHeight="1" x14ac:dyDescent="0.2">
      <c r="A70" s="37"/>
      <c r="B70" s="13"/>
      <c r="C70" s="135"/>
      <c r="D70" s="135"/>
      <c r="E70" s="187" t="s">
        <v>45</v>
      </c>
      <c r="F70" s="187" t="s">
        <v>46</v>
      </c>
      <c r="G70" s="187" t="s">
        <v>47</v>
      </c>
      <c r="H70" s="223" t="s">
        <v>48</v>
      </c>
      <c r="I70" s="223"/>
      <c r="J70" s="187" t="s">
        <v>49</v>
      </c>
      <c r="K70" s="223" t="s">
        <v>21</v>
      </c>
      <c r="L70" s="223"/>
      <c r="M70" s="140"/>
      <c r="N70" s="13"/>
    </row>
    <row r="71" spans="1:15" s="46" customFormat="1" ht="20.100000000000001" customHeight="1" x14ac:dyDescent="0.2">
      <c r="A71" s="37"/>
      <c r="B71" s="13"/>
      <c r="C71" s="135"/>
      <c r="D71" s="135"/>
      <c r="E71" s="327"/>
      <c r="F71" s="327"/>
      <c r="G71" s="327"/>
      <c r="H71" s="223">
        <f>F71*G71</f>
        <v>0</v>
      </c>
      <c r="I71" s="223"/>
      <c r="J71" s="187" t="str">
        <f>IFERROR(VLOOKUP(E71,ورقة2!$A$2:$B$5,2,0),"")</f>
        <v/>
      </c>
      <c r="K71" s="223" t="str">
        <f>IFERROR(SUM(J71*H71),"")</f>
        <v/>
      </c>
      <c r="L71" s="223"/>
      <c r="M71" s="140"/>
      <c r="N71" s="13"/>
    </row>
    <row r="72" spans="1:15" s="46" customFormat="1" ht="9.9499999999999993" customHeight="1" x14ac:dyDescent="0.2">
      <c r="A72" s="37"/>
      <c r="B72" s="13"/>
      <c r="C72" s="139"/>
      <c r="D72" s="139"/>
      <c r="E72" s="139"/>
      <c r="F72" s="139"/>
      <c r="G72" s="139"/>
      <c r="H72" s="135"/>
      <c r="I72" s="140"/>
      <c r="J72" s="140"/>
      <c r="K72" s="140"/>
      <c r="L72" s="140"/>
      <c r="M72" s="140"/>
      <c r="N72" s="13"/>
    </row>
    <row r="73" spans="1:15" s="46" customFormat="1" ht="20.100000000000001" customHeight="1" x14ac:dyDescent="0.2">
      <c r="A73" s="37"/>
      <c r="B73" s="13"/>
      <c r="C73" s="173"/>
      <c r="D73" s="173"/>
      <c r="E73" s="173"/>
      <c r="F73" s="212" t="s">
        <v>97</v>
      </c>
      <c r="G73" s="212"/>
      <c r="H73" s="212"/>
      <c r="I73" s="212"/>
      <c r="J73" s="212"/>
      <c r="K73" s="212"/>
      <c r="L73" s="140"/>
      <c r="M73" s="140"/>
      <c r="N73" s="13"/>
    </row>
    <row r="74" spans="1:15" s="46" customFormat="1" ht="20.100000000000001" customHeight="1" x14ac:dyDescent="0.2">
      <c r="B74" s="13"/>
      <c r="C74" s="135"/>
      <c r="D74" s="135"/>
      <c r="E74" s="135"/>
      <c r="F74" s="210" t="s">
        <v>52</v>
      </c>
      <c r="G74" s="210"/>
      <c r="H74" s="210"/>
      <c r="I74" s="244"/>
      <c r="J74" s="244"/>
      <c r="K74" s="244"/>
      <c r="L74" s="140"/>
      <c r="M74" s="140"/>
      <c r="N74" s="13"/>
    </row>
    <row r="75" spans="1:15" s="46" customFormat="1" ht="9.9499999999999993" customHeight="1" x14ac:dyDescent="0.2">
      <c r="A75" s="37"/>
      <c r="B75" s="13"/>
      <c r="C75" s="139"/>
      <c r="D75" s="139"/>
      <c r="E75" s="139"/>
      <c r="F75" s="139"/>
      <c r="G75" s="139"/>
      <c r="H75" s="135"/>
      <c r="I75" s="140"/>
      <c r="J75" s="140"/>
      <c r="K75" s="140"/>
      <c r="L75" s="140"/>
      <c r="M75" s="140"/>
      <c r="N75" s="13"/>
      <c r="O75" s="37"/>
    </row>
    <row r="76" spans="1:15" s="106" customFormat="1" ht="20.100000000000001" customHeight="1" x14ac:dyDescent="0.2">
      <c r="B76" s="108"/>
      <c r="C76" s="224" t="s">
        <v>53</v>
      </c>
      <c r="D76" s="225"/>
      <c r="E76" s="225"/>
      <c r="F76" s="225"/>
      <c r="G76" s="225"/>
      <c r="H76" s="225"/>
      <c r="I76" s="225"/>
      <c r="J76" s="225"/>
      <c r="K76" s="225"/>
      <c r="L76" s="225"/>
      <c r="M76" s="226"/>
      <c r="N76" s="108"/>
    </row>
    <row r="77" spans="1:15" s="46" customFormat="1" ht="30" customHeight="1" x14ac:dyDescent="0.2">
      <c r="B77" s="13"/>
      <c r="C77" s="210" t="s">
        <v>20</v>
      </c>
      <c r="D77" s="210"/>
      <c r="E77" s="161" t="s">
        <v>115</v>
      </c>
      <c r="F77" s="161" t="s">
        <v>91</v>
      </c>
      <c r="G77" s="161" t="s">
        <v>46</v>
      </c>
      <c r="H77" s="136"/>
      <c r="I77" s="161" t="s">
        <v>47</v>
      </c>
      <c r="J77" s="161" t="s">
        <v>48</v>
      </c>
      <c r="K77" s="161" t="s">
        <v>49</v>
      </c>
      <c r="L77" s="162" t="s">
        <v>122</v>
      </c>
      <c r="M77" s="161" t="s">
        <v>54</v>
      </c>
      <c r="N77" s="13"/>
    </row>
    <row r="78" spans="1:15" s="94" customFormat="1" ht="24.95" customHeight="1" x14ac:dyDescent="0.2">
      <c r="B78" s="109"/>
      <c r="C78" s="211">
        <f>IFERROR(C18,"")</f>
        <v>0</v>
      </c>
      <c r="D78" s="211"/>
      <c r="E78" s="123">
        <f>D18</f>
        <v>0</v>
      </c>
      <c r="F78" s="128"/>
      <c r="G78" s="128"/>
      <c r="H78" s="175"/>
      <c r="I78" s="128"/>
      <c r="J78" s="123">
        <f>IFERROR(SUM(I78*G78),"")</f>
        <v>0</v>
      </c>
      <c r="K78" s="124" t="str">
        <f>IFERROR(VLOOKUP(F78,ورقة2!$A$2:$B$5,2,0),"")</f>
        <v/>
      </c>
      <c r="L78" s="163"/>
      <c r="M78" s="124" t="str">
        <f>IFERROR(IF(L78="نعم يدرس",J78*K78*1.25,J78*K78),"")</f>
        <v/>
      </c>
      <c r="N78" s="109"/>
    </row>
    <row r="79" spans="1:15" s="94" customFormat="1" ht="24.95" customHeight="1" x14ac:dyDescent="0.2">
      <c r="B79" s="109"/>
      <c r="C79" s="211">
        <f t="shared" ref="C79:C92" si="2">IFERROR(C19,"")</f>
        <v>0</v>
      </c>
      <c r="D79" s="211"/>
      <c r="E79" s="123">
        <f t="shared" ref="E79:E92" si="3">D19</f>
        <v>0</v>
      </c>
      <c r="F79" s="188"/>
      <c r="G79" s="188"/>
      <c r="H79" s="175"/>
      <c r="I79" s="188"/>
      <c r="J79" s="123">
        <f t="shared" ref="J79:J92" si="4">IFERROR(SUM(I79*G79),"")</f>
        <v>0</v>
      </c>
      <c r="K79" s="124" t="str">
        <f>IFERROR(VLOOKUP(F79,ورقة2!$A$2:$B$5,2,0),"")</f>
        <v/>
      </c>
      <c r="L79" s="126"/>
      <c r="M79" s="124" t="str">
        <f t="shared" ref="M79:M92" si="5">IFERROR(IF(L79="نعم يدرس",J79*K79*1.25,J79*K79),"")</f>
        <v/>
      </c>
      <c r="N79" s="109"/>
    </row>
    <row r="80" spans="1:15" s="94" customFormat="1" ht="24.95" customHeight="1" x14ac:dyDescent="0.2">
      <c r="B80" s="109"/>
      <c r="C80" s="211">
        <f t="shared" si="2"/>
        <v>0</v>
      </c>
      <c r="D80" s="211"/>
      <c r="E80" s="123">
        <f t="shared" si="3"/>
        <v>0</v>
      </c>
      <c r="F80" s="188"/>
      <c r="G80" s="188"/>
      <c r="H80" s="175"/>
      <c r="I80" s="188"/>
      <c r="J80" s="123">
        <f t="shared" si="4"/>
        <v>0</v>
      </c>
      <c r="K80" s="124" t="str">
        <f>IFERROR(VLOOKUP(F80,ورقة2!$A$2:$B$5,2,0),"")</f>
        <v/>
      </c>
      <c r="L80" s="126"/>
      <c r="M80" s="124" t="str">
        <f t="shared" si="5"/>
        <v/>
      </c>
      <c r="N80" s="109"/>
    </row>
    <row r="81" spans="2:14" s="94" customFormat="1" ht="24.95" customHeight="1" x14ac:dyDescent="0.2">
      <c r="B81" s="109"/>
      <c r="C81" s="211">
        <f t="shared" si="2"/>
        <v>0</v>
      </c>
      <c r="D81" s="211"/>
      <c r="E81" s="123">
        <f t="shared" si="3"/>
        <v>0</v>
      </c>
      <c r="F81" s="188"/>
      <c r="G81" s="188"/>
      <c r="H81" s="175"/>
      <c r="I81" s="188"/>
      <c r="J81" s="123">
        <f t="shared" si="4"/>
        <v>0</v>
      </c>
      <c r="K81" s="124" t="str">
        <f>IFERROR(VLOOKUP(F81,ورقة2!$A$2:$B$5,2,0),"")</f>
        <v/>
      </c>
      <c r="L81" s="126"/>
      <c r="M81" s="124" t="str">
        <f t="shared" si="5"/>
        <v/>
      </c>
      <c r="N81" s="109"/>
    </row>
    <row r="82" spans="2:14" s="94" customFormat="1" ht="24.95" customHeight="1" x14ac:dyDescent="0.2">
      <c r="B82" s="109"/>
      <c r="C82" s="211">
        <f t="shared" si="2"/>
        <v>0</v>
      </c>
      <c r="D82" s="211"/>
      <c r="E82" s="123">
        <f t="shared" si="3"/>
        <v>0</v>
      </c>
      <c r="F82" s="188"/>
      <c r="G82" s="188"/>
      <c r="H82" s="175"/>
      <c r="I82" s="188"/>
      <c r="J82" s="123">
        <f t="shared" si="4"/>
        <v>0</v>
      </c>
      <c r="K82" s="124" t="str">
        <f>IFERROR(VLOOKUP(F82,ورقة2!$A$2:$B$5,2,0),"")</f>
        <v/>
      </c>
      <c r="L82" s="126"/>
      <c r="M82" s="124" t="str">
        <f t="shared" si="5"/>
        <v/>
      </c>
      <c r="N82" s="109"/>
    </row>
    <row r="83" spans="2:14" s="94" customFormat="1" ht="24.95" customHeight="1" x14ac:dyDescent="0.2">
      <c r="B83" s="109"/>
      <c r="C83" s="211">
        <f t="shared" si="2"/>
        <v>0</v>
      </c>
      <c r="D83" s="211"/>
      <c r="E83" s="123">
        <f t="shared" si="3"/>
        <v>0</v>
      </c>
      <c r="F83" s="188"/>
      <c r="G83" s="188"/>
      <c r="H83" s="175"/>
      <c r="I83" s="188"/>
      <c r="J83" s="123">
        <f t="shared" si="4"/>
        <v>0</v>
      </c>
      <c r="K83" s="124" t="str">
        <f>IFERROR(VLOOKUP(F83,ورقة2!$A$2:$B$5,2,0),"")</f>
        <v/>
      </c>
      <c r="L83" s="126"/>
      <c r="M83" s="124" t="str">
        <f t="shared" si="5"/>
        <v/>
      </c>
      <c r="N83" s="109"/>
    </row>
    <row r="84" spans="2:14" s="94" customFormat="1" ht="24.95" customHeight="1" x14ac:dyDescent="0.2">
      <c r="B84" s="109"/>
      <c r="C84" s="211">
        <f t="shared" si="2"/>
        <v>0</v>
      </c>
      <c r="D84" s="211"/>
      <c r="E84" s="123">
        <f t="shared" si="3"/>
        <v>0</v>
      </c>
      <c r="F84" s="188"/>
      <c r="G84" s="188"/>
      <c r="H84" s="175"/>
      <c r="I84" s="188"/>
      <c r="J84" s="123">
        <f t="shared" si="4"/>
        <v>0</v>
      </c>
      <c r="K84" s="124" t="str">
        <f>IFERROR(VLOOKUP(F84,ورقة2!$A$2:$B$5,2,0),"")</f>
        <v/>
      </c>
      <c r="L84" s="126"/>
      <c r="M84" s="124" t="str">
        <f t="shared" si="5"/>
        <v/>
      </c>
      <c r="N84" s="109"/>
    </row>
    <row r="85" spans="2:14" s="94" customFormat="1" ht="24.95" customHeight="1" x14ac:dyDescent="0.2">
      <c r="B85" s="109"/>
      <c r="C85" s="211">
        <f t="shared" si="2"/>
        <v>0</v>
      </c>
      <c r="D85" s="211"/>
      <c r="E85" s="123">
        <f t="shared" si="3"/>
        <v>0</v>
      </c>
      <c r="F85" s="188"/>
      <c r="G85" s="188"/>
      <c r="H85" s="175"/>
      <c r="I85" s="188"/>
      <c r="J85" s="123">
        <f t="shared" si="4"/>
        <v>0</v>
      </c>
      <c r="K85" s="124" t="str">
        <f>IFERROR(VLOOKUP(F85,ورقة2!$A$2:$B$5,2,0),"")</f>
        <v/>
      </c>
      <c r="L85" s="126"/>
      <c r="M85" s="124" t="str">
        <f t="shared" si="5"/>
        <v/>
      </c>
      <c r="N85" s="109"/>
    </row>
    <row r="86" spans="2:14" s="94" customFormat="1" ht="24.95" customHeight="1" x14ac:dyDescent="0.2">
      <c r="B86" s="109"/>
      <c r="C86" s="211">
        <f t="shared" si="2"/>
        <v>0</v>
      </c>
      <c r="D86" s="211"/>
      <c r="E86" s="123">
        <f t="shared" si="3"/>
        <v>0</v>
      </c>
      <c r="F86" s="188"/>
      <c r="G86" s="188"/>
      <c r="H86" s="175"/>
      <c r="I86" s="188"/>
      <c r="J86" s="123">
        <f t="shared" si="4"/>
        <v>0</v>
      </c>
      <c r="K86" s="124" t="str">
        <f>IFERROR(VLOOKUP(F86,ورقة2!$A$2:$B$5,2,0),"")</f>
        <v/>
      </c>
      <c r="L86" s="126"/>
      <c r="M86" s="124" t="str">
        <f t="shared" si="5"/>
        <v/>
      </c>
      <c r="N86" s="109"/>
    </row>
    <row r="87" spans="2:14" s="94" customFormat="1" ht="24.95" customHeight="1" x14ac:dyDescent="0.2">
      <c r="B87" s="109"/>
      <c r="C87" s="211">
        <f t="shared" si="2"/>
        <v>0</v>
      </c>
      <c r="D87" s="211"/>
      <c r="E87" s="123">
        <f t="shared" si="3"/>
        <v>0</v>
      </c>
      <c r="F87" s="188"/>
      <c r="G87" s="188"/>
      <c r="H87" s="175"/>
      <c r="I87" s="188"/>
      <c r="J87" s="123">
        <f t="shared" si="4"/>
        <v>0</v>
      </c>
      <c r="K87" s="124" t="str">
        <f>IFERROR(VLOOKUP(F87,ورقة2!$A$2:$B$5,2,0),"")</f>
        <v/>
      </c>
      <c r="L87" s="126"/>
      <c r="M87" s="124" t="str">
        <f t="shared" si="5"/>
        <v/>
      </c>
      <c r="N87" s="109"/>
    </row>
    <row r="88" spans="2:14" s="94" customFormat="1" ht="24.95" customHeight="1" x14ac:dyDescent="0.2">
      <c r="B88" s="109"/>
      <c r="C88" s="211">
        <f t="shared" si="2"/>
        <v>0</v>
      </c>
      <c r="D88" s="211"/>
      <c r="E88" s="123">
        <f t="shared" si="3"/>
        <v>0</v>
      </c>
      <c r="F88" s="188"/>
      <c r="G88" s="188"/>
      <c r="H88" s="175"/>
      <c r="I88" s="188"/>
      <c r="J88" s="123">
        <f t="shared" si="4"/>
        <v>0</v>
      </c>
      <c r="K88" s="124" t="str">
        <f>IFERROR(VLOOKUP(F88,ورقة2!$A$2:$B$5,2,0),"")</f>
        <v/>
      </c>
      <c r="L88" s="126"/>
      <c r="M88" s="124" t="str">
        <f t="shared" si="5"/>
        <v/>
      </c>
      <c r="N88" s="109"/>
    </row>
    <row r="89" spans="2:14" s="94" customFormat="1" ht="24.95" customHeight="1" x14ac:dyDescent="0.2">
      <c r="B89" s="109"/>
      <c r="C89" s="211">
        <f t="shared" si="2"/>
        <v>0</v>
      </c>
      <c r="D89" s="211"/>
      <c r="E89" s="123">
        <f t="shared" si="3"/>
        <v>0</v>
      </c>
      <c r="F89" s="188"/>
      <c r="G89" s="188"/>
      <c r="H89" s="175"/>
      <c r="I89" s="188"/>
      <c r="J89" s="123">
        <f t="shared" si="4"/>
        <v>0</v>
      </c>
      <c r="K89" s="124" t="str">
        <f>IFERROR(VLOOKUP(F89,ورقة2!$A$2:$B$5,2,0),"")</f>
        <v/>
      </c>
      <c r="L89" s="126"/>
      <c r="M89" s="124" t="str">
        <f t="shared" si="5"/>
        <v/>
      </c>
      <c r="N89" s="109"/>
    </row>
    <row r="90" spans="2:14" s="94" customFormat="1" ht="24.95" customHeight="1" x14ac:dyDescent="0.2">
      <c r="B90" s="109"/>
      <c r="C90" s="211">
        <f t="shared" si="2"/>
        <v>0</v>
      </c>
      <c r="D90" s="211"/>
      <c r="E90" s="123">
        <f t="shared" si="3"/>
        <v>0</v>
      </c>
      <c r="F90" s="188"/>
      <c r="G90" s="188"/>
      <c r="H90" s="175"/>
      <c r="I90" s="188"/>
      <c r="J90" s="123">
        <f t="shared" si="4"/>
        <v>0</v>
      </c>
      <c r="K90" s="124" t="str">
        <f>IFERROR(VLOOKUP(F90,ورقة2!$A$2:$B$5,2,0),"")</f>
        <v/>
      </c>
      <c r="L90" s="126"/>
      <c r="M90" s="124" t="str">
        <f t="shared" si="5"/>
        <v/>
      </c>
      <c r="N90" s="109"/>
    </row>
    <row r="91" spans="2:14" s="94" customFormat="1" ht="24.95" customHeight="1" x14ac:dyDescent="0.2">
      <c r="B91" s="109"/>
      <c r="C91" s="211">
        <f t="shared" si="2"/>
        <v>0</v>
      </c>
      <c r="D91" s="211"/>
      <c r="E91" s="123">
        <f t="shared" si="3"/>
        <v>0</v>
      </c>
      <c r="F91" s="188"/>
      <c r="G91" s="188"/>
      <c r="H91" s="175"/>
      <c r="I91" s="188"/>
      <c r="J91" s="123">
        <f t="shared" si="4"/>
        <v>0</v>
      </c>
      <c r="K91" s="124" t="str">
        <f>IFERROR(VLOOKUP(F91,ورقة2!$A$2:$B$5,2,0),"")</f>
        <v/>
      </c>
      <c r="L91" s="126"/>
      <c r="M91" s="124" t="str">
        <f t="shared" si="5"/>
        <v/>
      </c>
      <c r="N91" s="109"/>
    </row>
    <row r="92" spans="2:14" s="94" customFormat="1" ht="24.95" customHeight="1" x14ac:dyDescent="0.2">
      <c r="B92" s="109"/>
      <c r="C92" s="211">
        <f t="shared" si="2"/>
        <v>0</v>
      </c>
      <c r="D92" s="211"/>
      <c r="E92" s="123">
        <f t="shared" si="3"/>
        <v>0</v>
      </c>
      <c r="F92" s="188"/>
      <c r="G92" s="188"/>
      <c r="H92" s="175"/>
      <c r="I92" s="188"/>
      <c r="J92" s="123">
        <f t="shared" si="4"/>
        <v>0</v>
      </c>
      <c r="K92" s="124" t="str">
        <f>IFERROR(VLOOKUP(F92,ورقة2!$A$2:$B$5,2,0),"")</f>
        <v/>
      </c>
      <c r="L92" s="126"/>
      <c r="M92" s="124" t="str">
        <f t="shared" si="5"/>
        <v/>
      </c>
      <c r="N92" s="109"/>
    </row>
    <row r="93" spans="2:14" s="88" customFormat="1" ht="24.95" customHeight="1" x14ac:dyDescent="0.2">
      <c r="B93" s="13"/>
      <c r="C93" s="208" t="s">
        <v>52</v>
      </c>
      <c r="D93" s="208"/>
      <c r="E93" s="208"/>
      <c r="F93" s="208"/>
      <c r="G93" s="208"/>
      <c r="H93" s="176"/>
      <c r="I93" s="209">
        <f>SUM(M78:M92)</f>
        <v>0</v>
      </c>
      <c r="J93" s="209"/>
      <c r="K93" s="209"/>
      <c r="L93" s="209"/>
      <c r="M93" s="209"/>
      <c r="N93" s="13"/>
    </row>
    <row r="94" spans="2:14" s="88" customFormat="1" ht="9.9499999999999993" customHeight="1" x14ac:dyDescent="0.2">
      <c r="B94" s="13"/>
      <c r="C94" s="141"/>
      <c r="D94" s="141"/>
      <c r="E94" s="141"/>
      <c r="F94" s="141"/>
      <c r="G94" s="141"/>
      <c r="H94" s="141"/>
      <c r="I94" s="155"/>
      <c r="J94" s="155"/>
      <c r="K94" s="155"/>
      <c r="L94" s="155"/>
      <c r="M94" s="155"/>
      <c r="N94" s="13"/>
    </row>
    <row r="95" spans="2:14" s="111" customFormat="1" ht="20.100000000000001" customHeight="1" x14ac:dyDescent="0.2">
      <c r="B95" s="108"/>
      <c r="C95" s="212" t="s">
        <v>96</v>
      </c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108"/>
    </row>
    <row r="96" spans="2:14" s="88" customFormat="1" ht="20.100000000000001" customHeight="1" x14ac:dyDescent="0.2">
      <c r="B96" s="13"/>
      <c r="C96" s="230" t="s">
        <v>91</v>
      </c>
      <c r="D96" s="230"/>
      <c r="E96" s="123" t="s">
        <v>20</v>
      </c>
      <c r="F96" s="123" t="s">
        <v>60</v>
      </c>
      <c r="G96" s="229" t="s">
        <v>61</v>
      </c>
      <c r="H96" s="229"/>
      <c r="I96" s="123" t="s">
        <v>47</v>
      </c>
      <c r="J96" s="123" t="s">
        <v>48</v>
      </c>
      <c r="K96" s="123" t="s">
        <v>49</v>
      </c>
      <c r="L96" s="123" t="s">
        <v>125</v>
      </c>
      <c r="M96" s="123" t="s">
        <v>54</v>
      </c>
      <c r="N96" s="13"/>
    </row>
    <row r="97" spans="1:15" s="88" customFormat="1" ht="20.100000000000001" customHeight="1" x14ac:dyDescent="0.2">
      <c r="B97" s="13"/>
      <c r="C97" s="231"/>
      <c r="D97" s="231"/>
      <c r="E97" s="128"/>
      <c r="F97" s="128"/>
      <c r="G97" s="230">
        <v>1</v>
      </c>
      <c r="H97" s="230"/>
      <c r="I97" s="128"/>
      <c r="J97" s="129">
        <f>SUM(I97*G97)</f>
        <v>0</v>
      </c>
      <c r="K97" s="124" t="str">
        <f>IFERROR(VLOOKUP(C97,ورقة2!$A$2:$B$5,2,0),"")</f>
        <v/>
      </c>
      <c r="L97" s="124" t="str">
        <f>IFERROR(J97*K97,"")</f>
        <v/>
      </c>
      <c r="M97" s="124" t="str">
        <f>IFERROR(SUM(K97*J97*F97),"")</f>
        <v/>
      </c>
      <c r="N97" s="13"/>
    </row>
    <row r="98" spans="1:15" s="88" customFormat="1" ht="20.100000000000001" customHeight="1" x14ac:dyDescent="0.2">
      <c r="B98" s="13"/>
      <c r="C98" s="231"/>
      <c r="D98" s="231"/>
      <c r="E98" s="128"/>
      <c r="F98" s="128"/>
      <c r="G98" s="230">
        <v>1</v>
      </c>
      <c r="H98" s="230"/>
      <c r="I98" s="128"/>
      <c r="J98" s="129">
        <f>SUM(I98*G98)</f>
        <v>0</v>
      </c>
      <c r="K98" s="124" t="str">
        <f>IFERROR(VLOOKUP(C98,ورقة2!$A$2:$B$5,2,0),"")</f>
        <v/>
      </c>
      <c r="L98" s="124" t="str">
        <f>IFERROR(J98*K98,"")</f>
        <v/>
      </c>
      <c r="M98" s="124" t="str">
        <f>IFERROR(SUM(K98*J98*F98),"")</f>
        <v/>
      </c>
      <c r="N98" s="13"/>
    </row>
    <row r="99" spans="1:15" s="88" customFormat="1" ht="20.100000000000001" customHeight="1" x14ac:dyDescent="0.2">
      <c r="B99" s="13"/>
      <c r="C99" s="231"/>
      <c r="D99" s="231"/>
      <c r="E99" s="128"/>
      <c r="F99" s="128"/>
      <c r="G99" s="230">
        <v>1</v>
      </c>
      <c r="H99" s="230"/>
      <c r="I99" s="128"/>
      <c r="J99" s="129">
        <f>SUM(I99*G99)</f>
        <v>0</v>
      </c>
      <c r="K99" s="124" t="str">
        <f>IFERROR(VLOOKUP(C99,ورقة2!$A$2:$B$5,2,0),"")</f>
        <v/>
      </c>
      <c r="L99" s="124" t="str">
        <f t="shared" ref="L99:L100" si="6">IFERROR(J99*K99,"")</f>
        <v/>
      </c>
      <c r="M99" s="124" t="str">
        <f>IFERROR(SUM(K99*J99*F99),"")</f>
        <v/>
      </c>
      <c r="N99" s="13"/>
    </row>
    <row r="100" spans="1:15" s="88" customFormat="1" ht="20.100000000000001" customHeight="1" x14ac:dyDescent="0.2">
      <c r="B100" s="13"/>
      <c r="C100" s="231"/>
      <c r="D100" s="231"/>
      <c r="E100" s="128"/>
      <c r="F100" s="128"/>
      <c r="G100" s="230">
        <v>1</v>
      </c>
      <c r="H100" s="230"/>
      <c r="I100" s="128"/>
      <c r="J100" s="129">
        <f>SUM(I100*G100)</f>
        <v>0</v>
      </c>
      <c r="K100" s="124" t="str">
        <f>IFERROR(VLOOKUP(C100,ورقة2!$A$2:$B$5,2,0),"")</f>
        <v/>
      </c>
      <c r="L100" s="124" t="str">
        <f t="shared" si="6"/>
        <v/>
      </c>
      <c r="M100" s="124" t="str">
        <f>IFERROR(SUM(K100*J100*F100),"")</f>
        <v/>
      </c>
      <c r="N100" s="13"/>
    </row>
    <row r="101" spans="1:15" s="88" customFormat="1" ht="20.100000000000001" customHeight="1" x14ac:dyDescent="0.2">
      <c r="B101" s="13"/>
      <c r="C101" s="208" t="s">
        <v>52</v>
      </c>
      <c r="D101" s="208"/>
      <c r="E101" s="208"/>
      <c r="F101" s="208"/>
      <c r="G101" s="208"/>
      <c r="H101" s="208"/>
      <c r="I101" s="209">
        <f>SUM(M97:M100)</f>
        <v>0</v>
      </c>
      <c r="J101" s="209"/>
      <c r="K101" s="228"/>
      <c r="L101" s="228"/>
      <c r="M101" s="228"/>
      <c r="N101" s="13"/>
    </row>
    <row r="102" spans="1:15" s="88" customFormat="1" ht="9.9499999999999993" customHeight="1" x14ac:dyDescent="0.2">
      <c r="B102" s="13"/>
      <c r="C102" s="141"/>
      <c r="D102" s="141"/>
      <c r="E102" s="141"/>
      <c r="F102" s="141"/>
      <c r="G102" s="141"/>
      <c r="H102" s="141"/>
      <c r="I102" s="155"/>
      <c r="J102" s="155"/>
      <c r="K102" s="155"/>
      <c r="L102" s="155"/>
      <c r="M102" s="155"/>
      <c r="N102" s="47"/>
    </row>
    <row r="103" spans="1:15" s="46" customFormat="1" ht="9.9499999999999993" customHeight="1" x14ac:dyDescent="0.2">
      <c r="B103" s="13"/>
      <c r="C103" s="143"/>
      <c r="D103" s="143"/>
      <c r="E103" s="143"/>
      <c r="F103" s="143"/>
      <c r="G103" s="143"/>
      <c r="H103" s="143"/>
      <c r="I103" s="160"/>
      <c r="J103" s="160"/>
      <c r="K103" s="143"/>
      <c r="L103" s="143"/>
      <c r="M103" s="143"/>
      <c r="N103" s="13"/>
    </row>
    <row r="104" spans="1:15" s="46" customFormat="1" ht="20.100000000000001" customHeight="1" x14ac:dyDescent="0.2">
      <c r="B104" s="13"/>
      <c r="C104" s="131" t="s">
        <v>24</v>
      </c>
      <c r="D104" s="207" t="s">
        <v>29</v>
      </c>
      <c r="E104" s="207"/>
      <c r="F104" s="207"/>
      <c r="G104" s="207"/>
      <c r="H104" s="207"/>
      <c r="I104" s="207"/>
      <c r="J104" s="207" t="s">
        <v>30</v>
      </c>
      <c r="K104" s="207"/>
      <c r="L104" s="207"/>
      <c r="M104" s="131" t="s">
        <v>31</v>
      </c>
      <c r="N104" s="13"/>
    </row>
    <row r="105" spans="1:15" s="46" customFormat="1" ht="20.100000000000001" customHeight="1" x14ac:dyDescent="0.2">
      <c r="B105" s="13"/>
      <c r="C105" s="131" t="s">
        <v>109</v>
      </c>
      <c r="D105" s="205">
        <f>$D$50</f>
        <v>0</v>
      </c>
      <c r="E105" s="205"/>
      <c r="F105" s="205"/>
      <c r="G105" s="205"/>
      <c r="H105" s="205"/>
      <c r="I105" s="205"/>
      <c r="J105" s="205"/>
      <c r="K105" s="205"/>
      <c r="L105" s="205"/>
      <c r="M105" s="132"/>
      <c r="N105" s="13"/>
    </row>
    <row r="106" spans="1:15" s="46" customFormat="1" ht="20.100000000000001" customHeight="1" x14ac:dyDescent="0.2">
      <c r="B106" s="13"/>
      <c r="C106" s="131" t="s">
        <v>28</v>
      </c>
      <c r="D106" s="205">
        <f>$D$51</f>
        <v>0</v>
      </c>
      <c r="E106" s="205"/>
      <c r="F106" s="205"/>
      <c r="G106" s="205"/>
      <c r="H106" s="205"/>
      <c r="I106" s="205"/>
      <c r="J106" s="205"/>
      <c r="K106" s="205"/>
      <c r="L106" s="205"/>
      <c r="M106" s="132"/>
      <c r="N106" s="13"/>
    </row>
    <row r="107" spans="1:15" s="46" customFormat="1" ht="20.100000000000001" customHeight="1" x14ac:dyDescent="0.2">
      <c r="B107" s="13"/>
      <c r="C107" s="131" t="s">
        <v>26</v>
      </c>
      <c r="D107" s="205">
        <f>$D$52</f>
        <v>0</v>
      </c>
      <c r="E107" s="205"/>
      <c r="F107" s="205"/>
      <c r="G107" s="205"/>
      <c r="H107" s="205"/>
      <c r="I107" s="205"/>
      <c r="J107" s="205"/>
      <c r="K107" s="205"/>
      <c r="L107" s="205"/>
      <c r="M107" s="132"/>
      <c r="N107" s="13"/>
    </row>
    <row r="108" spans="1:15" s="46" customFormat="1" ht="20.100000000000001" customHeight="1" x14ac:dyDescent="0.2">
      <c r="B108" s="13"/>
      <c r="C108" s="131" t="s">
        <v>27</v>
      </c>
      <c r="D108" s="205">
        <f>$D$53</f>
        <v>0</v>
      </c>
      <c r="E108" s="205"/>
      <c r="F108" s="205"/>
      <c r="G108" s="205"/>
      <c r="H108" s="205"/>
      <c r="I108" s="205"/>
      <c r="J108" s="205"/>
      <c r="K108" s="205"/>
      <c r="L108" s="205"/>
      <c r="M108" s="132"/>
      <c r="N108" s="13"/>
    </row>
    <row r="109" spans="1:15" s="46" customFormat="1" ht="6.95" customHeight="1" x14ac:dyDescent="0.2">
      <c r="A109" s="37"/>
      <c r="B109" s="13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"/>
      <c r="O109" s="37"/>
    </row>
    <row r="110" spans="1:15" ht="13.5" customHeight="1" x14ac:dyDescent="0.25">
      <c r="A110" s="8"/>
      <c r="B110" s="13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"/>
      <c r="O110" s="8"/>
    </row>
    <row r="111" spans="1:15" ht="24.95" customHeight="1" x14ac:dyDescent="0.25">
      <c r="A111" s="8"/>
      <c r="B111" s="13"/>
      <c r="C111" s="135"/>
      <c r="D111" s="135"/>
      <c r="E111" s="135"/>
      <c r="F111" s="146"/>
      <c r="G111" s="193" t="s">
        <v>133</v>
      </c>
      <c r="H111" s="193"/>
      <c r="I111" s="193">
        <f>$I$2</f>
        <v>0</v>
      </c>
      <c r="J111" s="193"/>
      <c r="K111" s="170" t="s">
        <v>132</v>
      </c>
      <c r="L111" s="193">
        <f>$L$2</f>
        <v>0</v>
      </c>
      <c r="M111" s="193"/>
      <c r="N111" s="13"/>
      <c r="O111" s="8"/>
    </row>
    <row r="112" spans="1:15" ht="24.95" customHeight="1" x14ac:dyDescent="0.25">
      <c r="B112" s="13"/>
      <c r="C112" s="135"/>
      <c r="D112" s="135"/>
      <c r="E112" s="135"/>
      <c r="F112" s="146"/>
      <c r="G112" s="192" t="s">
        <v>138</v>
      </c>
      <c r="H112" s="192"/>
      <c r="I112" s="192"/>
      <c r="J112" s="193">
        <f>$J$3</f>
        <v>0</v>
      </c>
      <c r="K112" s="193"/>
      <c r="L112" s="193"/>
      <c r="M112" s="193"/>
      <c r="N112" s="13"/>
    </row>
    <row r="113" spans="2:14" ht="24.95" customHeight="1" x14ac:dyDescent="0.25">
      <c r="B113" s="13"/>
      <c r="C113" s="135"/>
      <c r="D113" s="135"/>
      <c r="E113" s="135"/>
      <c r="F113" s="147"/>
      <c r="G113" s="194" t="s">
        <v>135</v>
      </c>
      <c r="H113" s="194"/>
      <c r="I113" s="194">
        <f>I58</f>
        <v>0</v>
      </c>
      <c r="J113" s="194"/>
      <c r="K113" s="171" t="s">
        <v>134</v>
      </c>
      <c r="L113" s="247" t="str">
        <f>$J$4</f>
        <v>1444/1445هـ</v>
      </c>
      <c r="M113" s="247"/>
      <c r="N113" s="13"/>
    </row>
    <row r="114" spans="2:14" ht="6.95" customHeight="1" x14ac:dyDescent="0.25">
      <c r="B114" s="13"/>
      <c r="C114" s="137"/>
      <c r="D114" s="137"/>
      <c r="E114" s="137"/>
      <c r="F114" s="137"/>
      <c r="G114" s="137"/>
      <c r="H114" s="135"/>
      <c r="I114" s="135"/>
      <c r="J114" s="135"/>
      <c r="K114" s="135"/>
      <c r="L114" s="135"/>
      <c r="M114" s="135"/>
      <c r="N114" s="13"/>
    </row>
    <row r="115" spans="2:14" ht="24.95" customHeight="1" x14ac:dyDescent="0.25">
      <c r="B115" s="13"/>
      <c r="C115" s="227" t="s">
        <v>129</v>
      </c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13"/>
    </row>
    <row r="116" spans="2:14" ht="6.95" customHeight="1" x14ac:dyDescent="0.25">
      <c r="B116" s="13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"/>
    </row>
    <row r="117" spans="2:14" s="46" customFormat="1" ht="9.9499999999999993" customHeight="1" x14ac:dyDescent="0.2">
      <c r="B117" s="47"/>
      <c r="C117" s="141"/>
      <c r="D117" s="141"/>
      <c r="E117" s="141"/>
      <c r="F117" s="141"/>
      <c r="G117" s="141"/>
      <c r="H117" s="142"/>
      <c r="I117" s="140"/>
      <c r="J117" s="140"/>
      <c r="K117" s="140"/>
      <c r="L117" s="140"/>
      <c r="M117" s="140"/>
      <c r="N117" s="13"/>
    </row>
    <row r="118" spans="2:14" s="106" customFormat="1" ht="20.100000000000001" customHeight="1" x14ac:dyDescent="0.2">
      <c r="B118" s="112"/>
      <c r="C118" s="235" t="s">
        <v>62</v>
      </c>
      <c r="D118" s="236"/>
      <c r="E118" s="236"/>
      <c r="F118" s="236"/>
      <c r="G118" s="236"/>
      <c r="H118" s="236"/>
      <c r="I118" s="236"/>
      <c r="J118" s="236"/>
      <c r="K118" s="236"/>
      <c r="L118" s="236"/>
      <c r="M118" s="237"/>
      <c r="N118" s="108"/>
    </row>
    <row r="119" spans="2:14" s="46" customFormat="1" ht="9.9499999999999993" customHeight="1" x14ac:dyDescent="0.2">
      <c r="B119" s="47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3"/>
    </row>
    <row r="120" spans="2:14" s="46" customFormat="1" ht="20.100000000000001" customHeight="1" x14ac:dyDescent="0.2">
      <c r="B120" s="47"/>
      <c r="C120" s="238" t="s">
        <v>99</v>
      </c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13"/>
    </row>
    <row r="121" spans="2:14" s="46" customFormat="1" ht="20.100000000000001" customHeight="1" x14ac:dyDescent="0.2">
      <c r="B121" s="47"/>
      <c r="C121" s="233" t="s">
        <v>91</v>
      </c>
      <c r="D121" s="233"/>
      <c r="E121" s="133" t="s">
        <v>32</v>
      </c>
      <c r="F121" s="133" t="s">
        <v>46</v>
      </c>
      <c r="G121" s="233" t="s">
        <v>69</v>
      </c>
      <c r="H121" s="233"/>
      <c r="I121" s="233" t="s">
        <v>48</v>
      </c>
      <c r="J121" s="233"/>
      <c r="K121" s="130" t="s">
        <v>49</v>
      </c>
      <c r="L121" s="232" t="s">
        <v>52</v>
      </c>
      <c r="M121" s="232"/>
      <c r="N121" s="13"/>
    </row>
    <row r="122" spans="2:14" s="46" customFormat="1" ht="20.100000000000001" customHeight="1" x14ac:dyDescent="0.2">
      <c r="B122" s="47"/>
      <c r="C122" s="234"/>
      <c r="D122" s="234"/>
      <c r="E122" s="134"/>
      <c r="F122" s="133" t="str">
        <f>IFERROR(VLOOKUP(E122,ورقة2!$A$139:$B$141,2,0),"")</f>
        <v/>
      </c>
      <c r="G122" s="234"/>
      <c r="H122" s="234"/>
      <c r="I122" s="233" t="str">
        <f>IFERROR(F122*G122,"")</f>
        <v/>
      </c>
      <c r="J122" s="233"/>
      <c r="K122" s="130" t="str">
        <f>IFERROR(VLOOKUP(C122,ورقة2!$A$2:$B$5,2,0),"")</f>
        <v/>
      </c>
      <c r="L122" s="232" t="str">
        <f>IFERROR(SUM(K122*I122),"")</f>
        <v/>
      </c>
      <c r="M122" s="232"/>
      <c r="N122" s="13"/>
    </row>
    <row r="123" spans="2:14" s="46" customFormat="1" ht="20.100000000000001" customHeight="1" x14ac:dyDescent="0.2">
      <c r="B123" s="47"/>
      <c r="C123" s="234"/>
      <c r="D123" s="234"/>
      <c r="E123" s="134"/>
      <c r="F123" s="133" t="str">
        <f>IFERROR(VLOOKUP(E123,ورقة2!$A$139:$B$141,2,0),"")</f>
        <v/>
      </c>
      <c r="G123" s="234"/>
      <c r="H123" s="234"/>
      <c r="I123" s="233" t="str">
        <f t="shared" ref="I123:I124" si="7">IFERROR(F123*G123,"")</f>
        <v/>
      </c>
      <c r="J123" s="233"/>
      <c r="K123" s="130" t="str">
        <f>IFERROR(VLOOKUP(C123,ورقة2!$A$2:$B$5,2,0),"")</f>
        <v/>
      </c>
      <c r="L123" s="232" t="str">
        <f t="shared" ref="L123:L124" si="8">IFERROR(SUM(K123*I123),"")</f>
        <v/>
      </c>
      <c r="M123" s="232"/>
      <c r="N123" s="13"/>
    </row>
    <row r="124" spans="2:14" s="46" customFormat="1" ht="20.100000000000001" customHeight="1" x14ac:dyDescent="0.2">
      <c r="B124" s="47"/>
      <c r="C124" s="234"/>
      <c r="D124" s="234"/>
      <c r="E124" s="134"/>
      <c r="F124" s="133" t="str">
        <f>IFERROR(VLOOKUP(E124,ورقة2!$A$139:$B$141,2,0),"")</f>
        <v/>
      </c>
      <c r="G124" s="234"/>
      <c r="H124" s="234"/>
      <c r="I124" s="233" t="str">
        <f t="shared" si="7"/>
        <v/>
      </c>
      <c r="J124" s="233"/>
      <c r="K124" s="130" t="str">
        <f>IFERROR(VLOOKUP(C124,ورقة2!$A$2:$B$5,2,0),"")</f>
        <v/>
      </c>
      <c r="L124" s="232" t="str">
        <f t="shared" si="8"/>
        <v/>
      </c>
      <c r="M124" s="232"/>
      <c r="N124" s="13"/>
    </row>
    <row r="125" spans="2:14" s="46" customFormat="1" ht="20.100000000000001" customHeight="1" x14ac:dyDescent="0.2">
      <c r="B125" s="47"/>
      <c r="C125" s="233" t="s">
        <v>63</v>
      </c>
      <c r="D125" s="233"/>
      <c r="E125" s="233"/>
      <c r="F125" s="233"/>
      <c r="G125" s="233"/>
      <c r="H125" s="233"/>
      <c r="I125" s="232">
        <f>SUM(L122:M124)</f>
        <v>0</v>
      </c>
      <c r="J125" s="232"/>
      <c r="K125" s="232"/>
      <c r="L125" s="232"/>
      <c r="M125" s="232"/>
      <c r="N125" s="13"/>
    </row>
    <row r="126" spans="2:14" s="46" customFormat="1" ht="9.9499999999999993" customHeight="1" x14ac:dyDescent="0.2">
      <c r="B126" s="47"/>
      <c r="C126" s="143"/>
      <c r="D126" s="143"/>
      <c r="E126" s="143"/>
      <c r="F126" s="143"/>
      <c r="G126" s="143"/>
      <c r="H126" s="142"/>
      <c r="I126" s="144"/>
      <c r="J126" s="144"/>
      <c r="K126" s="144"/>
      <c r="L126" s="144"/>
      <c r="M126" s="144"/>
      <c r="N126" s="13"/>
    </row>
    <row r="127" spans="2:14" s="46" customFormat="1" ht="20.100000000000001" customHeight="1" x14ac:dyDescent="0.2">
      <c r="B127" s="47"/>
      <c r="C127" s="238" t="s">
        <v>100</v>
      </c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13"/>
    </row>
    <row r="128" spans="2:14" s="46" customFormat="1" ht="20.100000000000001" customHeight="1" x14ac:dyDescent="0.2">
      <c r="B128" s="47"/>
      <c r="C128" s="233" t="s">
        <v>91</v>
      </c>
      <c r="D128" s="233"/>
      <c r="E128" s="133" t="s">
        <v>32</v>
      </c>
      <c r="F128" s="133" t="s">
        <v>46</v>
      </c>
      <c r="G128" s="233" t="s">
        <v>69</v>
      </c>
      <c r="H128" s="233"/>
      <c r="I128" s="233" t="s">
        <v>48</v>
      </c>
      <c r="J128" s="233"/>
      <c r="K128" s="130" t="s">
        <v>49</v>
      </c>
      <c r="L128" s="232" t="s">
        <v>52</v>
      </c>
      <c r="M128" s="232"/>
      <c r="N128" s="13"/>
    </row>
    <row r="129" spans="2:14" s="46" customFormat="1" ht="20.100000000000001" customHeight="1" x14ac:dyDescent="0.2">
      <c r="B129" s="47"/>
      <c r="C129" s="234"/>
      <c r="D129" s="234"/>
      <c r="E129" s="134"/>
      <c r="F129" s="133" t="str">
        <f>IFERROR(VLOOKUP(E129,ورقة2!$A$139:$B$141,2,0),"")</f>
        <v/>
      </c>
      <c r="G129" s="234"/>
      <c r="H129" s="234"/>
      <c r="I129" s="233" t="str">
        <f>IFERROR(F129*G129,"")</f>
        <v/>
      </c>
      <c r="J129" s="233"/>
      <c r="K129" s="130" t="str">
        <f>IFERROR(VLOOKUP(C129,ورقة2!$A$2:$B$5,2,0),"")</f>
        <v/>
      </c>
      <c r="L129" s="232" t="str">
        <f>IFERROR(SUM(K129*I129),"")</f>
        <v/>
      </c>
      <c r="M129" s="232"/>
      <c r="N129" s="13"/>
    </row>
    <row r="130" spans="2:14" s="46" customFormat="1" ht="20.100000000000001" customHeight="1" x14ac:dyDescent="0.2">
      <c r="B130" s="47"/>
      <c r="C130" s="234"/>
      <c r="D130" s="234"/>
      <c r="E130" s="134"/>
      <c r="F130" s="133" t="str">
        <f>IFERROR(VLOOKUP(E130,ورقة2!$A$139:$B$141,2,0),"")</f>
        <v/>
      </c>
      <c r="G130" s="234"/>
      <c r="H130" s="234"/>
      <c r="I130" s="233" t="str">
        <f t="shared" ref="I130:I131" si="9">IFERROR(F130*G130,"")</f>
        <v/>
      </c>
      <c r="J130" s="233"/>
      <c r="K130" s="130" t="str">
        <f>IFERROR(VLOOKUP(C130,ورقة2!$A$2:$B$5,2,0),"")</f>
        <v/>
      </c>
      <c r="L130" s="232" t="str">
        <f t="shared" ref="L130:L131" si="10">IFERROR(SUM(K130*I130),"")</f>
        <v/>
      </c>
      <c r="M130" s="232"/>
      <c r="N130" s="13"/>
    </row>
    <row r="131" spans="2:14" s="46" customFormat="1" ht="20.100000000000001" customHeight="1" x14ac:dyDescent="0.2">
      <c r="B131" s="47"/>
      <c r="C131" s="234"/>
      <c r="D131" s="234"/>
      <c r="E131" s="134"/>
      <c r="F131" s="133" t="str">
        <f>IFERROR(VLOOKUP(E131,ورقة2!$A$139:$B$141,2,0),"")</f>
        <v/>
      </c>
      <c r="G131" s="234"/>
      <c r="H131" s="234"/>
      <c r="I131" s="233" t="str">
        <f t="shared" si="9"/>
        <v/>
      </c>
      <c r="J131" s="233"/>
      <c r="K131" s="130" t="str">
        <f>IFERROR(VLOOKUP(C131,ورقة2!$A$2:$B$5,2,0),"")</f>
        <v/>
      </c>
      <c r="L131" s="232" t="str">
        <f t="shared" si="10"/>
        <v/>
      </c>
      <c r="M131" s="232"/>
      <c r="N131" s="13"/>
    </row>
    <row r="132" spans="2:14" s="46" customFormat="1" ht="20.100000000000001" customHeight="1" x14ac:dyDescent="0.2">
      <c r="B132" s="47"/>
      <c r="C132" s="233" t="s">
        <v>63</v>
      </c>
      <c r="D132" s="233"/>
      <c r="E132" s="233"/>
      <c r="F132" s="233"/>
      <c r="G132" s="233"/>
      <c r="H132" s="233"/>
      <c r="I132" s="232">
        <f>SUM(L129:M131)</f>
        <v>0</v>
      </c>
      <c r="J132" s="232"/>
      <c r="K132" s="232"/>
      <c r="L132" s="232"/>
      <c r="M132" s="232"/>
      <c r="N132" s="13"/>
    </row>
    <row r="133" spans="2:14" s="46" customFormat="1" ht="9.9499999999999993" customHeight="1" x14ac:dyDescent="0.2">
      <c r="B133" s="47"/>
      <c r="C133" s="143"/>
      <c r="D133" s="143"/>
      <c r="E133" s="143"/>
      <c r="F133" s="143"/>
      <c r="G133" s="143"/>
      <c r="H133" s="142"/>
      <c r="I133" s="144"/>
      <c r="J133" s="144"/>
      <c r="K133" s="144"/>
      <c r="L133" s="144"/>
      <c r="M133" s="144"/>
      <c r="N133" s="13"/>
    </row>
    <row r="134" spans="2:14" s="46" customFormat="1" ht="20.100000000000001" customHeight="1" x14ac:dyDescent="0.2">
      <c r="B134" s="47"/>
      <c r="C134" s="245" t="s">
        <v>101</v>
      </c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13"/>
    </row>
    <row r="135" spans="2:14" s="46" customFormat="1" ht="20.100000000000001" customHeight="1" x14ac:dyDescent="0.2">
      <c r="B135" s="47"/>
      <c r="C135" s="233" t="s">
        <v>91</v>
      </c>
      <c r="D135" s="233"/>
      <c r="E135" s="133" t="s">
        <v>32</v>
      </c>
      <c r="F135" s="133" t="s">
        <v>46</v>
      </c>
      <c r="G135" s="233" t="s">
        <v>69</v>
      </c>
      <c r="H135" s="233"/>
      <c r="I135" s="233" t="s">
        <v>48</v>
      </c>
      <c r="J135" s="233"/>
      <c r="K135" s="130" t="s">
        <v>49</v>
      </c>
      <c r="L135" s="232" t="s">
        <v>52</v>
      </c>
      <c r="M135" s="232"/>
      <c r="N135" s="13"/>
    </row>
    <row r="136" spans="2:14" s="46" customFormat="1" ht="20.100000000000001" customHeight="1" x14ac:dyDescent="0.2">
      <c r="B136" s="47"/>
      <c r="C136" s="234"/>
      <c r="D136" s="234"/>
      <c r="E136" s="134"/>
      <c r="F136" s="133" t="str">
        <f>IFERROR(VLOOKUP(E136,ورقة2!$A$139:$B$141,2,0),"")</f>
        <v/>
      </c>
      <c r="G136" s="234"/>
      <c r="H136" s="234"/>
      <c r="I136" s="233" t="str">
        <f>IFERROR(F136*G136,"")</f>
        <v/>
      </c>
      <c r="J136" s="233"/>
      <c r="K136" s="130" t="str">
        <f>IFERROR(VLOOKUP(C136,ورقة2!$A$2:$B$5,2,0),"")</f>
        <v/>
      </c>
      <c r="L136" s="232" t="str">
        <f>IFERROR(SUM(K136*I136),"")</f>
        <v/>
      </c>
      <c r="M136" s="232"/>
      <c r="N136" s="13"/>
    </row>
    <row r="137" spans="2:14" s="46" customFormat="1" ht="20.100000000000001" customHeight="1" x14ac:dyDescent="0.2">
      <c r="B137" s="47"/>
      <c r="C137" s="234"/>
      <c r="D137" s="234"/>
      <c r="E137" s="134"/>
      <c r="F137" s="133" t="str">
        <f>IFERROR(VLOOKUP(E137,ورقة2!$A$139:$B$141,2,0),"")</f>
        <v/>
      </c>
      <c r="G137" s="234"/>
      <c r="H137" s="234"/>
      <c r="I137" s="233" t="str">
        <f t="shared" ref="I137:I138" si="11">IFERROR(F137*G137,"")</f>
        <v/>
      </c>
      <c r="J137" s="233"/>
      <c r="K137" s="130" t="str">
        <f>IFERROR(VLOOKUP(C137,ورقة2!$A$2:$B$5,2,0),"")</f>
        <v/>
      </c>
      <c r="L137" s="232" t="str">
        <f t="shared" ref="L137:L138" si="12">IFERROR(SUM(K137*I137),"")</f>
        <v/>
      </c>
      <c r="M137" s="232"/>
      <c r="N137" s="13"/>
    </row>
    <row r="138" spans="2:14" s="46" customFormat="1" ht="20.100000000000001" customHeight="1" x14ac:dyDescent="0.2">
      <c r="B138" s="47"/>
      <c r="C138" s="234"/>
      <c r="D138" s="234"/>
      <c r="E138" s="134"/>
      <c r="F138" s="133" t="str">
        <f>IFERROR(VLOOKUP(E138,ورقة2!$A$139:$B$141,2,0),"")</f>
        <v/>
      </c>
      <c r="G138" s="234"/>
      <c r="H138" s="234"/>
      <c r="I138" s="233" t="str">
        <f t="shared" si="11"/>
        <v/>
      </c>
      <c r="J138" s="233"/>
      <c r="K138" s="130" t="str">
        <f>IFERROR(VLOOKUP(C138,ورقة2!$A$2:$B$5,2,0),"")</f>
        <v/>
      </c>
      <c r="L138" s="232" t="str">
        <f t="shared" si="12"/>
        <v/>
      </c>
      <c r="M138" s="232"/>
      <c r="N138" s="13"/>
    </row>
    <row r="139" spans="2:14" s="46" customFormat="1" ht="20.100000000000001" customHeight="1" x14ac:dyDescent="0.2">
      <c r="B139" s="47"/>
      <c r="C139" s="233" t="s">
        <v>63</v>
      </c>
      <c r="D139" s="233"/>
      <c r="E139" s="233"/>
      <c r="F139" s="233"/>
      <c r="G139" s="233"/>
      <c r="H139" s="233"/>
      <c r="I139" s="232">
        <f>SUM(L136:M138)</f>
        <v>0</v>
      </c>
      <c r="J139" s="232"/>
      <c r="K139" s="232"/>
      <c r="L139" s="232"/>
      <c r="M139" s="232"/>
      <c r="N139" s="13"/>
    </row>
    <row r="140" spans="2:14" s="46" customFormat="1" ht="9.9499999999999993" customHeight="1" x14ac:dyDescent="0.2">
      <c r="B140" s="47"/>
      <c r="C140" s="143"/>
      <c r="D140" s="143"/>
      <c r="E140" s="143"/>
      <c r="F140" s="143"/>
      <c r="G140" s="143"/>
      <c r="H140" s="142"/>
      <c r="I140" s="144"/>
      <c r="J140" s="144"/>
      <c r="K140" s="144"/>
      <c r="L140" s="144"/>
      <c r="M140" s="144"/>
      <c r="N140" s="13"/>
    </row>
    <row r="141" spans="2:14" s="46" customFormat="1" ht="20.100000000000001" customHeight="1" x14ac:dyDescent="0.2">
      <c r="B141" s="47"/>
      <c r="C141" s="245" t="s">
        <v>78</v>
      </c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13"/>
    </row>
    <row r="142" spans="2:14" s="46" customFormat="1" ht="20.100000000000001" customHeight="1" x14ac:dyDescent="0.2">
      <c r="B142" s="47"/>
      <c r="C142" s="233" t="s">
        <v>91</v>
      </c>
      <c r="D142" s="233"/>
      <c r="E142" s="133" t="s">
        <v>32</v>
      </c>
      <c r="F142" s="133" t="s">
        <v>46</v>
      </c>
      <c r="G142" s="233" t="s">
        <v>69</v>
      </c>
      <c r="H142" s="233"/>
      <c r="I142" s="233" t="s">
        <v>48</v>
      </c>
      <c r="J142" s="233"/>
      <c r="K142" s="130" t="s">
        <v>49</v>
      </c>
      <c r="L142" s="232" t="s">
        <v>52</v>
      </c>
      <c r="M142" s="232"/>
      <c r="N142" s="13"/>
    </row>
    <row r="143" spans="2:14" s="46" customFormat="1" ht="20.100000000000001" customHeight="1" x14ac:dyDescent="0.2">
      <c r="B143" s="47"/>
      <c r="C143" s="234"/>
      <c r="D143" s="234"/>
      <c r="E143" s="134"/>
      <c r="F143" s="133" t="str">
        <f>IFERROR(VLOOKUP(E143,ورقة2!$A$139:$B$141,2,0),"")</f>
        <v/>
      </c>
      <c r="G143" s="234"/>
      <c r="H143" s="234"/>
      <c r="I143" s="233" t="str">
        <f>IFERROR(F143*G143,"")</f>
        <v/>
      </c>
      <c r="J143" s="233"/>
      <c r="K143" s="130" t="str">
        <f>IFERROR(VLOOKUP(C143,ورقة2!$A$2:$B$5,2,0),"")</f>
        <v/>
      </c>
      <c r="L143" s="232" t="str">
        <f>IFERROR(SUM(K143*I143),"")</f>
        <v/>
      </c>
      <c r="M143" s="232"/>
      <c r="N143" s="13"/>
    </row>
    <row r="144" spans="2:14" s="46" customFormat="1" ht="20.100000000000001" customHeight="1" x14ac:dyDescent="0.2">
      <c r="B144" s="47"/>
      <c r="C144" s="234"/>
      <c r="D144" s="234"/>
      <c r="E144" s="134"/>
      <c r="F144" s="133" t="str">
        <f>IFERROR(VLOOKUP(E144,ورقة2!$A$139:$B$141,2,0),"")</f>
        <v/>
      </c>
      <c r="G144" s="234"/>
      <c r="H144" s="234"/>
      <c r="I144" s="233" t="str">
        <f t="shared" ref="I144:I145" si="13">IFERROR(F144*G144,"")</f>
        <v/>
      </c>
      <c r="J144" s="233"/>
      <c r="K144" s="130" t="str">
        <f>IFERROR(VLOOKUP(C144,ورقة2!$A$2:$B$5,2,0),"")</f>
        <v/>
      </c>
      <c r="L144" s="232" t="str">
        <f t="shared" ref="L144:L145" si="14">IFERROR(SUM(K144*I144),"")</f>
        <v/>
      </c>
      <c r="M144" s="232"/>
      <c r="N144" s="13"/>
    </row>
    <row r="145" spans="2:14" s="46" customFormat="1" ht="20.100000000000001" customHeight="1" x14ac:dyDescent="0.2">
      <c r="B145" s="47"/>
      <c r="C145" s="234"/>
      <c r="D145" s="234"/>
      <c r="E145" s="134"/>
      <c r="F145" s="133" t="str">
        <f>IFERROR(VLOOKUP(E145,ورقة2!$A$139:$B$141,2,0),"")</f>
        <v/>
      </c>
      <c r="G145" s="234"/>
      <c r="H145" s="234"/>
      <c r="I145" s="233" t="str">
        <f t="shared" si="13"/>
        <v/>
      </c>
      <c r="J145" s="233"/>
      <c r="K145" s="130" t="str">
        <f>IFERROR(VLOOKUP(C145,ورقة2!$A$2:$B$5,2,0),"")</f>
        <v/>
      </c>
      <c r="L145" s="232" t="str">
        <f t="shared" si="14"/>
        <v/>
      </c>
      <c r="M145" s="232"/>
      <c r="N145" s="13"/>
    </row>
    <row r="146" spans="2:14" s="46" customFormat="1" ht="20.100000000000001" customHeight="1" x14ac:dyDescent="0.2">
      <c r="B146" s="47"/>
      <c r="C146" s="233" t="s">
        <v>63</v>
      </c>
      <c r="D146" s="233"/>
      <c r="E146" s="233"/>
      <c r="F146" s="233"/>
      <c r="G146" s="233"/>
      <c r="H146" s="233"/>
      <c r="I146" s="232">
        <f>SUM(L143:M145)</f>
        <v>0</v>
      </c>
      <c r="J146" s="232"/>
      <c r="K146" s="232"/>
      <c r="L146" s="232"/>
      <c r="M146" s="232"/>
      <c r="N146" s="13"/>
    </row>
    <row r="147" spans="2:14" s="46" customFormat="1" ht="6.95" customHeight="1" x14ac:dyDescent="0.2">
      <c r="B147" s="47"/>
      <c r="C147" s="143"/>
      <c r="D147" s="143"/>
      <c r="E147" s="143"/>
      <c r="F147" s="143"/>
      <c r="G147" s="143"/>
      <c r="H147" s="142"/>
      <c r="I147" s="144"/>
      <c r="J147" s="144"/>
      <c r="K147" s="144"/>
      <c r="L147" s="144"/>
      <c r="M147" s="144"/>
      <c r="N147" s="13"/>
    </row>
    <row r="148" spans="2:14" s="46" customFormat="1" ht="15.95" customHeight="1" x14ac:dyDescent="0.2">
      <c r="B148" s="47"/>
      <c r="C148" s="239" t="s">
        <v>126</v>
      </c>
      <c r="D148" s="239"/>
      <c r="E148" s="239"/>
      <c r="F148" s="239"/>
      <c r="G148" s="239"/>
      <c r="H148" s="239"/>
      <c r="I148" s="239"/>
      <c r="J148" s="239"/>
      <c r="K148" s="239"/>
      <c r="L148" s="239"/>
      <c r="M148" s="239"/>
      <c r="N148" s="13"/>
    </row>
    <row r="149" spans="2:14" s="46" customFormat="1" ht="6.95" customHeight="1" x14ac:dyDescent="0.2">
      <c r="B149" s="47"/>
      <c r="C149" s="142"/>
      <c r="D149" s="142"/>
      <c r="E149" s="142"/>
      <c r="F149" s="143"/>
      <c r="G149" s="143"/>
      <c r="H149" s="143"/>
      <c r="I149" s="144"/>
      <c r="J149" s="144"/>
      <c r="K149" s="144"/>
      <c r="L149" s="140"/>
      <c r="M149" s="140"/>
      <c r="N149" s="13"/>
    </row>
    <row r="150" spans="2:14" s="46" customFormat="1" ht="20.100000000000001" customHeight="1" x14ac:dyDescent="0.2">
      <c r="B150" s="13"/>
      <c r="C150" s="212" t="s">
        <v>64</v>
      </c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13"/>
    </row>
    <row r="151" spans="2:14" s="46" customFormat="1" ht="20.100000000000001" customHeight="1" x14ac:dyDescent="0.2">
      <c r="B151" s="13"/>
      <c r="C151" s="233" t="s">
        <v>103</v>
      </c>
      <c r="D151" s="233"/>
      <c r="E151" s="233"/>
      <c r="F151" s="233" t="s">
        <v>66</v>
      </c>
      <c r="G151" s="233"/>
      <c r="H151" s="233"/>
      <c r="I151" s="233" t="s">
        <v>67</v>
      </c>
      <c r="J151" s="233"/>
      <c r="K151" s="233"/>
      <c r="L151" s="233" t="s">
        <v>52</v>
      </c>
      <c r="M151" s="233"/>
      <c r="N151" s="13"/>
    </row>
    <row r="152" spans="2:14" s="46" customFormat="1" ht="20.100000000000001" customHeight="1" x14ac:dyDescent="0.2">
      <c r="B152" s="13"/>
      <c r="C152" s="234"/>
      <c r="D152" s="234"/>
      <c r="E152" s="234"/>
      <c r="F152" s="234"/>
      <c r="G152" s="234"/>
      <c r="H152" s="234"/>
      <c r="I152" s="233">
        <v>100</v>
      </c>
      <c r="J152" s="233"/>
      <c r="K152" s="233"/>
      <c r="L152" s="232">
        <f>SUM(C152*F152*I152)</f>
        <v>0</v>
      </c>
      <c r="M152" s="232"/>
      <c r="N152" s="13"/>
    </row>
    <row r="153" spans="2:14" s="46" customFormat="1" ht="20.100000000000001" customHeight="1" x14ac:dyDescent="0.2">
      <c r="B153" s="13"/>
      <c r="C153" s="233" t="s">
        <v>63</v>
      </c>
      <c r="D153" s="233"/>
      <c r="E153" s="233"/>
      <c r="F153" s="233"/>
      <c r="G153" s="233"/>
      <c r="H153" s="233"/>
      <c r="I153" s="232">
        <f>SUM(L152)</f>
        <v>0</v>
      </c>
      <c r="J153" s="232"/>
      <c r="K153" s="232"/>
      <c r="L153" s="232"/>
      <c r="M153" s="232"/>
      <c r="N153" s="13"/>
    </row>
    <row r="154" spans="2:14" s="46" customFormat="1" ht="9.9499999999999993" customHeight="1" x14ac:dyDescent="0.2">
      <c r="B154" s="13"/>
      <c r="C154" s="143"/>
      <c r="D154" s="143"/>
      <c r="E154" s="143"/>
      <c r="F154" s="143"/>
      <c r="G154" s="143"/>
      <c r="H154" s="142"/>
      <c r="I154" s="143"/>
      <c r="J154" s="143"/>
      <c r="K154" s="160"/>
      <c r="L154" s="160"/>
      <c r="M154" s="160"/>
      <c r="N154" s="13"/>
    </row>
    <row r="155" spans="2:14" s="46" customFormat="1" ht="20.100000000000001" customHeight="1" x14ac:dyDescent="0.2">
      <c r="B155" s="13"/>
      <c r="C155" s="212" t="s">
        <v>68</v>
      </c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13"/>
    </row>
    <row r="156" spans="2:14" s="46" customFormat="1" ht="20.100000000000001" customHeight="1" x14ac:dyDescent="0.2">
      <c r="B156" s="13"/>
      <c r="C156" s="233" t="s">
        <v>45</v>
      </c>
      <c r="D156" s="233"/>
      <c r="E156" s="233" t="s">
        <v>106</v>
      </c>
      <c r="F156" s="233"/>
      <c r="G156" s="233" t="s">
        <v>69</v>
      </c>
      <c r="H156" s="233"/>
      <c r="I156" s="233" t="s">
        <v>48</v>
      </c>
      <c r="J156" s="233"/>
      <c r="K156" s="130" t="s">
        <v>49</v>
      </c>
      <c r="L156" s="232" t="s">
        <v>52</v>
      </c>
      <c r="M156" s="232"/>
      <c r="N156" s="13"/>
    </row>
    <row r="157" spans="2:14" s="46" customFormat="1" ht="20.100000000000001" customHeight="1" x14ac:dyDescent="0.2">
      <c r="B157" s="13"/>
      <c r="C157" s="234"/>
      <c r="D157" s="234"/>
      <c r="E157" s="234"/>
      <c r="F157" s="234"/>
      <c r="G157" s="234"/>
      <c r="H157" s="234"/>
      <c r="I157" s="233">
        <f>SUM(E157*G157)</f>
        <v>0</v>
      </c>
      <c r="J157" s="233"/>
      <c r="K157" s="130" t="str">
        <f>IFERROR(VLOOKUP(C157,ورقة2!$A$7:$B$9,2,0),"")</f>
        <v/>
      </c>
      <c r="L157" s="232" t="str">
        <f>IFERROR(SUM(K157*I157),"")</f>
        <v/>
      </c>
      <c r="M157" s="232"/>
      <c r="N157" s="13"/>
    </row>
    <row r="158" spans="2:14" s="46" customFormat="1" ht="20.100000000000001" customHeight="1" x14ac:dyDescent="0.2">
      <c r="B158" s="13"/>
      <c r="C158" s="234"/>
      <c r="D158" s="234"/>
      <c r="E158" s="234"/>
      <c r="F158" s="234"/>
      <c r="G158" s="234"/>
      <c r="H158" s="234"/>
      <c r="I158" s="233">
        <f>SUM(E158*G158)</f>
        <v>0</v>
      </c>
      <c r="J158" s="233"/>
      <c r="K158" s="130" t="str">
        <f>IFERROR(VLOOKUP(C158,ورقة2!$A$7:$B$9,2,0),"")</f>
        <v/>
      </c>
      <c r="L158" s="232" t="str">
        <f t="shared" ref="L158:L159" si="15">IFERROR(SUM(K158*I158),"")</f>
        <v/>
      </c>
      <c r="M158" s="232"/>
      <c r="N158" s="13"/>
    </row>
    <row r="159" spans="2:14" s="46" customFormat="1" ht="20.100000000000001" customHeight="1" x14ac:dyDescent="0.2">
      <c r="B159" s="13"/>
      <c r="C159" s="234"/>
      <c r="D159" s="234"/>
      <c r="E159" s="234"/>
      <c r="F159" s="234"/>
      <c r="G159" s="234"/>
      <c r="H159" s="234"/>
      <c r="I159" s="233">
        <f>SUM(E159*G159)</f>
        <v>0</v>
      </c>
      <c r="J159" s="233"/>
      <c r="K159" s="130" t="str">
        <f>IFERROR(VLOOKUP(C159,ورقة2!$A$7:$B$9,2,0),"")</f>
        <v/>
      </c>
      <c r="L159" s="232" t="str">
        <f t="shared" si="15"/>
        <v/>
      </c>
      <c r="M159" s="232"/>
      <c r="N159" s="13"/>
    </row>
    <row r="160" spans="2:14" s="46" customFormat="1" ht="20.100000000000001" customHeight="1" x14ac:dyDescent="0.2">
      <c r="B160" s="13"/>
      <c r="C160" s="233" t="s">
        <v>63</v>
      </c>
      <c r="D160" s="233"/>
      <c r="E160" s="233"/>
      <c r="F160" s="233"/>
      <c r="G160" s="233"/>
      <c r="H160" s="233"/>
      <c r="I160" s="232">
        <f>SUM(L157:M159)</f>
        <v>0</v>
      </c>
      <c r="J160" s="232"/>
      <c r="K160" s="232"/>
      <c r="L160" s="232"/>
      <c r="M160" s="232"/>
      <c r="N160" s="13"/>
    </row>
    <row r="161" spans="1:15" ht="9.9499999999999993" customHeight="1" x14ac:dyDescent="0.25">
      <c r="B161" s="13"/>
      <c r="C161" s="142"/>
      <c r="D161" s="142"/>
      <c r="E161" s="154"/>
      <c r="F161" s="140"/>
      <c r="G161" s="140"/>
      <c r="H161" s="142"/>
      <c r="I161" s="143"/>
      <c r="J161" s="143"/>
      <c r="K161" s="160"/>
      <c r="L161" s="160"/>
      <c r="M161" s="160"/>
      <c r="N161" s="13"/>
    </row>
    <row r="162" spans="1:15" ht="20.100000000000001" customHeight="1" x14ac:dyDescent="0.25">
      <c r="B162" s="13"/>
      <c r="C162" s="131" t="s">
        <v>24</v>
      </c>
      <c r="D162" s="207" t="s">
        <v>29</v>
      </c>
      <c r="E162" s="207"/>
      <c r="F162" s="207"/>
      <c r="G162" s="207"/>
      <c r="H162" s="207"/>
      <c r="I162" s="207"/>
      <c r="J162" s="207" t="s">
        <v>30</v>
      </c>
      <c r="K162" s="207"/>
      <c r="L162" s="207"/>
      <c r="M162" s="131" t="s">
        <v>31</v>
      </c>
      <c r="N162" s="13"/>
    </row>
    <row r="163" spans="1:15" ht="20.100000000000001" customHeight="1" x14ac:dyDescent="0.25">
      <c r="B163" s="13"/>
      <c r="C163" s="131" t="s">
        <v>109</v>
      </c>
      <c r="D163" s="205">
        <f>$D$50</f>
        <v>0</v>
      </c>
      <c r="E163" s="205"/>
      <c r="F163" s="205"/>
      <c r="G163" s="205"/>
      <c r="H163" s="205"/>
      <c r="I163" s="205"/>
      <c r="J163" s="205"/>
      <c r="K163" s="205"/>
      <c r="L163" s="205"/>
      <c r="M163" s="132"/>
      <c r="N163" s="13"/>
    </row>
    <row r="164" spans="1:15" ht="20.100000000000001" customHeight="1" x14ac:dyDescent="0.25">
      <c r="B164" s="13"/>
      <c r="C164" s="131" t="s">
        <v>28</v>
      </c>
      <c r="D164" s="205">
        <f>$D$51</f>
        <v>0</v>
      </c>
      <c r="E164" s="205"/>
      <c r="F164" s="205"/>
      <c r="G164" s="205"/>
      <c r="H164" s="205"/>
      <c r="I164" s="205"/>
      <c r="J164" s="205"/>
      <c r="K164" s="205"/>
      <c r="L164" s="205"/>
      <c r="M164" s="132"/>
      <c r="N164" s="13"/>
    </row>
    <row r="165" spans="1:15" ht="20.100000000000001" customHeight="1" x14ac:dyDescent="0.25">
      <c r="B165" s="13"/>
      <c r="C165" s="131" t="s">
        <v>26</v>
      </c>
      <c r="D165" s="205">
        <f>$D$52</f>
        <v>0</v>
      </c>
      <c r="E165" s="205"/>
      <c r="F165" s="205"/>
      <c r="G165" s="205"/>
      <c r="H165" s="205"/>
      <c r="I165" s="205"/>
      <c r="J165" s="205"/>
      <c r="K165" s="205"/>
      <c r="L165" s="205"/>
      <c r="M165" s="132"/>
      <c r="N165" s="13"/>
    </row>
    <row r="166" spans="1:15" ht="20.100000000000001" customHeight="1" x14ac:dyDescent="0.25">
      <c r="B166" s="13"/>
      <c r="C166" s="131" t="s">
        <v>27</v>
      </c>
      <c r="D166" s="205">
        <f>$D$53</f>
        <v>0</v>
      </c>
      <c r="E166" s="205"/>
      <c r="F166" s="205"/>
      <c r="G166" s="205"/>
      <c r="H166" s="205"/>
      <c r="I166" s="205"/>
      <c r="J166" s="205"/>
      <c r="K166" s="205"/>
      <c r="L166" s="205"/>
      <c r="M166" s="132"/>
      <c r="N166" s="13"/>
    </row>
    <row r="167" spans="1:15" ht="6.95" customHeight="1" x14ac:dyDescent="0.25">
      <c r="A167" s="8"/>
      <c r="B167" s="13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"/>
      <c r="O167" s="8"/>
    </row>
    <row r="168" spans="1:15" ht="6.95" customHeight="1" x14ac:dyDescent="0.25">
      <c r="B168" s="13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"/>
    </row>
    <row r="169" spans="1:15" ht="24.95" customHeight="1" x14ac:dyDescent="0.25">
      <c r="B169" s="13"/>
      <c r="C169" s="135"/>
      <c r="D169" s="135"/>
      <c r="E169" s="135"/>
      <c r="F169" s="146"/>
      <c r="G169" s="193" t="s">
        <v>133</v>
      </c>
      <c r="H169" s="193"/>
      <c r="I169" s="193">
        <f>$I$2</f>
        <v>0</v>
      </c>
      <c r="J169" s="193"/>
      <c r="K169" s="170" t="s">
        <v>132</v>
      </c>
      <c r="L169" s="193">
        <f>$L$2</f>
        <v>0</v>
      </c>
      <c r="M169" s="193"/>
      <c r="N169" s="13"/>
    </row>
    <row r="170" spans="1:15" ht="24.95" customHeight="1" x14ac:dyDescent="0.25">
      <c r="B170" s="13"/>
      <c r="C170" s="135"/>
      <c r="D170" s="135"/>
      <c r="E170" s="135"/>
      <c r="F170" s="146"/>
      <c r="G170" s="192" t="s">
        <v>138</v>
      </c>
      <c r="H170" s="192"/>
      <c r="I170" s="192"/>
      <c r="J170" s="193">
        <f>$J$3</f>
        <v>0</v>
      </c>
      <c r="K170" s="193"/>
      <c r="L170" s="193"/>
      <c r="M170" s="193"/>
      <c r="N170" s="13"/>
    </row>
    <row r="171" spans="1:15" ht="24.95" customHeight="1" x14ac:dyDescent="0.25">
      <c r="B171" s="13"/>
      <c r="C171" s="135"/>
      <c r="D171" s="135"/>
      <c r="E171" s="135"/>
      <c r="F171" s="147"/>
      <c r="G171" s="194" t="s">
        <v>135</v>
      </c>
      <c r="H171" s="194"/>
      <c r="I171" s="194" t="s">
        <v>137</v>
      </c>
      <c r="J171" s="194"/>
      <c r="K171" s="171" t="s">
        <v>134</v>
      </c>
      <c r="L171" s="247" t="str">
        <f>$J$4</f>
        <v>1444/1445هـ</v>
      </c>
      <c r="M171" s="247"/>
      <c r="N171" s="13"/>
    </row>
    <row r="172" spans="1:15" ht="6.95" customHeight="1" x14ac:dyDescent="0.25">
      <c r="B172" s="13"/>
      <c r="C172" s="137"/>
      <c r="D172" s="137"/>
      <c r="E172" s="137"/>
      <c r="F172" s="137"/>
      <c r="G172" s="137"/>
      <c r="H172" s="135"/>
      <c r="I172" s="135"/>
      <c r="J172" s="135"/>
      <c r="K172" s="135"/>
      <c r="L172" s="135"/>
      <c r="M172" s="135"/>
      <c r="N172" s="13"/>
    </row>
    <row r="173" spans="1:15" ht="30.75" x14ac:dyDescent="0.25">
      <c r="B173" s="13"/>
      <c r="C173" s="203" t="s">
        <v>130</v>
      </c>
      <c r="D173" s="203"/>
      <c r="E173" s="203"/>
      <c r="F173" s="203"/>
      <c r="G173" s="203"/>
      <c r="H173" s="203"/>
      <c r="I173" s="203"/>
      <c r="J173" s="203"/>
      <c r="K173" s="203"/>
      <c r="L173" s="203"/>
      <c r="M173" s="203"/>
      <c r="N173" s="13"/>
    </row>
    <row r="174" spans="1:15" ht="9.9499999999999993" customHeight="1" x14ac:dyDescent="0.25">
      <c r="B174" s="13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"/>
    </row>
    <row r="175" spans="1:15" s="110" customFormat="1" ht="20.100000000000001" customHeight="1" x14ac:dyDescent="0.25">
      <c r="B175" s="108"/>
      <c r="C175" s="204" t="s">
        <v>74</v>
      </c>
      <c r="D175" s="204"/>
      <c r="E175" s="204"/>
      <c r="F175" s="204"/>
      <c r="G175" s="204"/>
      <c r="H175" s="153"/>
      <c r="I175" s="204" t="s">
        <v>75</v>
      </c>
      <c r="J175" s="204"/>
      <c r="K175" s="204"/>
      <c r="L175" s="204"/>
      <c r="M175" s="204"/>
      <c r="N175" s="108"/>
    </row>
    <row r="176" spans="1:15" s="110" customFormat="1" ht="20.100000000000001" customHeight="1" x14ac:dyDescent="0.25">
      <c r="B176" s="108"/>
      <c r="C176" s="120" t="s">
        <v>4</v>
      </c>
      <c r="D176" s="243" t="s">
        <v>2</v>
      </c>
      <c r="E176" s="243"/>
      <c r="F176" s="220">
        <f>SUM(M33)</f>
        <v>0</v>
      </c>
      <c r="G176" s="220"/>
      <c r="H176" s="164"/>
      <c r="I176" s="121" t="s">
        <v>0</v>
      </c>
      <c r="J176" s="242" t="s">
        <v>2</v>
      </c>
      <c r="K176" s="242"/>
      <c r="L176" s="220">
        <f>SUM(K184,I187,I206,I214,I236,I243,I250,I257,I264,I271)</f>
        <v>0</v>
      </c>
      <c r="M176" s="220"/>
      <c r="N176" s="108"/>
    </row>
    <row r="177" spans="2:14" ht="9.9499999999999993" customHeight="1" x14ac:dyDescent="0.25">
      <c r="B177" s="13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"/>
    </row>
    <row r="178" spans="2:14" ht="21.75" x14ac:dyDescent="0.25">
      <c r="B178" s="108"/>
      <c r="C178" s="212" t="s">
        <v>118</v>
      </c>
      <c r="D178" s="212"/>
      <c r="E178" s="212"/>
      <c r="F178" s="212"/>
      <c r="G178" s="212"/>
      <c r="H178" s="153"/>
      <c r="I178" s="199">
        <f>SUM(F176-L176)</f>
        <v>0</v>
      </c>
      <c r="J178" s="199"/>
      <c r="K178" s="199"/>
      <c r="L178" s="199"/>
      <c r="M178" s="199"/>
      <c r="N178" s="108"/>
    </row>
    <row r="179" spans="2:14" ht="9.9499999999999993" customHeight="1" x14ac:dyDescent="0.25">
      <c r="B179" s="13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"/>
    </row>
    <row r="180" spans="2:14" s="110" customFormat="1" ht="20.100000000000001" customHeight="1" x14ac:dyDescent="0.25">
      <c r="B180" s="108"/>
      <c r="C180" s="212" t="s">
        <v>72</v>
      </c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108"/>
    </row>
    <row r="181" spans="2:14" ht="9.9499999999999993" customHeight="1" x14ac:dyDescent="0.25">
      <c r="B181" s="13"/>
      <c r="C181" s="159"/>
      <c r="D181" s="159"/>
      <c r="E181" s="159"/>
      <c r="F181" s="159"/>
      <c r="G181" s="159"/>
      <c r="H181" s="135"/>
      <c r="I181" s="140"/>
      <c r="J181" s="140"/>
      <c r="K181" s="140"/>
      <c r="L181" s="140"/>
      <c r="M181" s="140"/>
      <c r="N181" s="13"/>
    </row>
    <row r="182" spans="2:14" s="110" customFormat="1" ht="20.100000000000001" customHeight="1" x14ac:dyDescent="0.25">
      <c r="B182" s="108"/>
      <c r="C182" s="165"/>
      <c r="D182" s="165"/>
      <c r="E182" s="212" t="s">
        <v>108</v>
      </c>
      <c r="F182" s="212"/>
      <c r="G182" s="212"/>
      <c r="H182" s="212"/>
      <c r="I182" s="212"/>
      <c r="J182" s="212"/>
      <c r="K182" s="212"/>
      <c r="L182" s="212"/>
      <c r="M182" s="165"/>
      <c r="N182" s="108"/>
    </row>
    <row r="183" spans="2:14" ht="20.100000000000001" customHeight="1" x14ac:dyDescent="0.25">
      <c r="B183" s="13"/>
      <c r="C183" s="135"/>
      <c r="D183" s="135"/>
      <c r="E183" s="169" t="s">
        <v>45</v>
      </c>
      <c r="F183" s="169" t="s">
        <v>46</v>
      </c>
      <c r="G183" s="169" t="s">
        <v>47</v>
      </c>
      <c r="H183" s="230" t="s">
        <v>48</v>
      </c>
      <c r="I183" s="230"/>
      <c r="J183" s="169" t="s">
        <v>49</v>
      </c>
      <c r="K183" s="230" t="s">
        <v>50</v>
      </c>
      <c r="L183" s="230"/>
      <c r="M183" s="140"/>
      <c r="N183" s="13"/>
    </row>
    <row r="184" spans="2:14" ht="20.100000000000001" customHeight="1" x14ac:dyDescent="0.25">
      <c r="B184" s="13"/>
      <c r="C184" s="135"/>
      <c r="D184" s="135"/>
      <c r="E184" s="168"/>
      <c r="F184" s="168"/>
      <c r="G184" s="168"/>
      <c r="H184" s="230">
        <f>SUM(F184*G184)</f>
        <v>0</v>
      </c>
      <c r="I184" s="230"/>
      <c r="J184" s="124" t="str">
        <f>IFERROR(VLOOKUP(E184,ورقة2!$A$2:$B$5,2,0),"")</f>
        <v/>
      </c>
      <c r="K184" s="232" t="str">
        <f>IFERROR(H184*J184,"")</f>
        <v/>
      </c>
      <c r="L184" s="232"/>
      <c r="M184" s="140"/>
      <c r="N184" s="13"/>
    </row>
    <row r="185" spans="2:14" ht="9.9499999999999993" customHeight="1" x14ac:dyDescent="0.25">
      <c r="B185" s="13"/>
      <c r="C185" s="159"/>
      <c r="D185" s="159"/>
      <c r="E185" s="159"/>
      <c r="F185" s="159"/>
      <c r="G185" s="159"/>
      <c r="H185" s="135"/>
      <c r="I185" s="140"/>
      <c r="J185" s="140"/>
      <c r="K185" s="140"/>
      <c r="L185" s="140"/>
      <c r="M185" s="140"/>
      <c r="N185" s="13"/>
    </row>
    <row r="186" spans="2:14" s="110" customFormat="1" ht="20.100000000000001" customHeight="1" x14ac:dyDescent="0.25">
      <c r="B186" s="108"/>
      <c r="C186" s="166"/>
      <c r="D186" s="166"/>
      <c r="E186" s="166"/>
      <c r="F186" s="212" t="s">
        <v>107</v>
      </c>
      <c r="G186" s="212"/>
      <c r="H186" s="212"/>
      <c r="I186" s="212"/>
      <c r="J186" s="212"/>
      <c r="K186" s="212"/>
      <c r="L186" s="167"/>
      <c r="M186" s="167"/>
      <c r="N186" s="108"/>
    </row>
    <row r="187" spans="2:14" ht="20.100000000000001" customHeight="1" x14ac:dyDescent="0.25">
      <c r="B187" s="13"/>
      <c r="C187" s="135"/>
      <c r="D187" s="135"/>
      <c r="E187" s="135"/>
      <c r="F187" s="230" t="s">
        <v>52</v>
      </c>
      <c r="G187" s="230"/>
      <c r="H187" s="230"/>
      <c r="I187" s="244"/>
      <c r="J187" s="244"/>
      <c r="K187" s="244"/>
      <c r="L187" s="140"/>
      <c r="M187" s="140"/>
      <c r="N187" s="13"/>
    </row>
    <row r="188" spans="2:14" ht="9.9499999999999993" customHeight="1" x14ac:dyDescent="0.25">
      <c r="B188" s="13"/>
      <c r="C188" s="139"/>
      <c r="D188" s="139"/>
      <c r="E188" s="139"/>
      <c r="F188" s="139"/>
      <c r="G188" s="139"/>
      <c r="H188" s="135"/>
      <c r="I188" s="140"/>
      <c r="J188" s="140"/>
      <c r="K188" s="140"/>
      <c r="L188" s="140"/>
      <c r="M188" s="140"/>
      <c r="N188" s="13"/>
    </row>
    <row r="189" spans="2:14" ht="20.100000000000001" customHeight="1" x14ac:dyDescent="0.25">
      <c r="B189" s="13"/>
      <c r="C189" s="235" t="s">
        <v>73</v>
      </c>
      <c r="D189" s="236"/>
      <c r="E189" s="236"/>
      <c r="F189" s="236"/>
      <c r="G189" s="236"/>
      <c r="H189" s="249"/>
      <c r="I189" s="236"/>
      <c r="J189" s="236"/>
      <c r="K189" s="236"/>
      <c r="L189" s="236"/>
      <c r="M189" s="236"/>
      <c r="N189" s="13"/>
    </row>
    <row r="190" spans="2:14" ht="28.5" x14ac:dyDescent="0.25">
      <c r="B190" s="13"/>
      <c r="C190" s="230" t="s">
        <v>20</v>
      </c>
      <c r="D190" s="230"/>
      <c r="E190" s="122" t="s">
        <v>115</v>
      </c>
      <c r="F190" s="122" t="s">
        <v>91</v>
      </c>
      <c r="G190" s="123" t="s">
        <v>46</v>
      </c>
      <c r="H190" s="135"/>
      <c r="I190" s="123" t="s">
        <v>47</v>
      </c>
      <c r="J190" s="122" t="s">
        <v>48</v>
      </c>
      <c r="K190" s="122" t="s">
        <v>49</v>
      </c>
      <c r="L190" s="125" t="s">
        <v>55</v>
      </c>
      <c r="M190" s="122" t="s">
        <v>54</v>
      </c>
      <c r="N190" s="13"/>
    </row>
    <row r="191" spans="2:14" ht="24.95" customHeight="1" x14ac:dyDescent="0.25">
      <c r="B191" s="109"/>
      <c r="C191" s="211">
        <f>I18</f>
        <v>0</v>
      </c>
      <c r="D191" s="211"/>
      <c r="E191" s="122">
        <f>J18</f>
        <v>0</v>
      </c>
      <c r="F191" s="188"/>
      <c r="G191" s="188"/>
      <c r="H191" s="175"/>
      <c r="I191" s="188"/>
      <c r="J191" s="122">
        <f t="shared" ref="J191:J205" si="16">IFERROR(SUM(I191*G191),"")</f>
        <v>0</v>
      </c>
      <c r="K191" s="124" t="str">
        <f>IFERROR(VLOOKUP(F191,ورقة2!$A$2:$B$5,2,0),"")</f>
        <v/>
      </c>
      <c r="L191" s="126"/>
      <c r="M191" s="124" t="str">
        <f>IFERROR(IF(L191="نعم يدرس",J191*K191*1.25,J191*K191),"")</f>
        <v/>
      </c>
      <c r="N191" s="109"/>
    </row>
    <row r="192" spans="2:14" ht="24.95" customHeight="1" x14ac:dyDescent="0.25">
      <c r="B192" s="109"/>
      <c r="C192" s="211">
        <f t="shared" ref="C192:C205" si="17">I19</f>
        <v>0</v>
      </c>
      <c r="D192" s="211"/>
      <c r="E192" s="122">
        <f t="shared" ref="E192:E205" si="18">J19</f>
        <v>0</v>
      </c>
      <c r="F192" s="188"/>
      <c r="G192" s="188"/>
      <c r="H192" s="175"/>
      <c r="I192" s="188"/>
      <c r="J192" s="122">
        <f t="shared" si="16"/>
        <v>0</v>
      </c>
      <c r="K192" s="124" t="str">
        <f>IFERROR(VLOOKUP(F192,ورقة2!$A$2:$B$5,2,0),"")</f>
        <v/>
      </c>
      <c r="L192" s="126"/>
      <c r="M192" s="124" t="str">
        <f t="shared" ref="M192:M205" si="19">IFERROR(IF(L192="نعم يدرس",J192*K192*1.25,J192*K192),"")</f>
        <v/>
      </c>
      <c r="N192" s="109"/>
    </row>
    <row r="193" spans="2:14" ht="24.95" customHeight="1" x14ac:dyDescent="0.25">
      <c r="B193" s="109"/>
      <c r="C193" s="211">
        <f t="shared" si="17"/>
        <v>0</v>
      </c>
      <c r="D193" s="211"/>
      <c r="E193" s="122">
        <f t="shared" si="18"/>
        <v>0</v>
      </c>
      <c r="F193" s="188"/>
      <c r="G193" s="188"/>
      <c r="H193" s="175"/>
      <c r="I193" s="188"/>
      <c r="J193" s="122">
        <f t="shared" si="16"/>
        <v>0</v>
      </c>
      <c r="K193" s="124" t="str">
        <f>IFERROR(VLOOKUP(F193,ورقة2!$A$2:$B$5,2,0),"")</f>
        <v/>
      </c>
      <c r="L193" s="126"/>
      <c r="M193" s="124" t="str">
        <f t="shared" si="19"/>
        <v/>
      </c>
      <c r="N193" s="109"/>
    </row>
    <row r="194" spans="2:14" ht="24.95" customHeight="1" x14ac:dyDescent="0.25">
      <c r="B194" s="109"/>
      <c r="C194" s="211">
        <f t="shared" si="17"/>
        <v>0</v>
      </c>
      <c r="D194" s="211"/>
      <c r="E194" s="122">
        <f t="shared" si="18"/>
        <v>0</v>
      </c>
      <c r="F194" s="188"/>
      <c r="G194" s="188"/>
      <c r="H194" s="175"/>
      <c r="I194" s="188"/>
      <c r="J194" s="122">
        <f t="shared" si="16"/>
        <v>0</v>
      </c>
      <c r="K194" s="124" t="str">
        <f>IFERROR(VLOOKUP(F194,ورقة2!$A$2:$B$5,2,0),"")</f>
        <v/>
      </c>
      <c r="L194" s="126"/>
      <c r="M194" s="124" t="str">
        <f t="shared" si="19"/>
        <v/>
      </c>
      <c r="N194" s="109"/>
    </row>
    <row r="195" spans="2:14" ht="24.95" customHeight="1" x14ac:dyDescent="0.25">
      <c r="B195" s="109"/>
      <c r="C195" s="211">
        <f t="shared" si="17"/>
        <v>0</v>
      </c>
      <c r="D195" s="211"/>
      <c r="E195" s="122">
        <f t="shared" si="18"/>
        <v>0</v>
      </c>
      <c r="F195" s="188"/>
      <c r="G195" s="188"/>
      <c r="H195" s="175"/>
      <c r="I195" s="188"/>
      <c r="J195" s="122">
        <f t="shared" si="16"/>
        <v>0</v>
      </c>
      <c r="K195" s="124" t="str">
        <f>IFERROR(VLOOKUP(F195,ورقة2!$A$2:$B$5,2,0),"")</f>
        <v/>
      </c>
      <c r="L195" s="126"/>
      <c r="M195" s="124" t="str">
        <f t="shared" si="19"/>
        <v/>
      </c>
      <c r="N195" s="109"/>
    </row>
    <row r="196" spans="2:14" ht="24.95" customHeight="1" x14ac:dyDescent="0.25">
      <c r="B196" s="109"/>
      <c r="C196" s="211">
        <f t="shared" si="17"/>
        <v>0</v>
      </c>
      <c r="D196" s="211"/>
      <c r="E196" s="122">
        <f t="shared" si="18"/>
        <v>0</v>
      </c>
      <c r="F196" s="188"/>
      <c r="G196" s="188"/>
      <c r="H196" s="175"/>
      <c r="I196" s="188"/>
      <c r="J196" s="122">
        <f t="shared" si="16"/>
        <v>0</v>
      </c>
      <c r="K196" s="124" t="str">
        <f>IFERROR(VLOOKUP(F196,ورقة2!$A$2:$B$5,2,0),"")</f>
        <v/>
      </c>
      <c r="L196" s="126"/>
      <c r="M196" s="124" t="str">
        <f t="shared" si="19"/>
        <v/>
      </c>
      <c r="N196" s="109"/>
    </row>
    <row r="197" spans="2:14" ht="24.95" customHeight="1" x14ac:dyDescent="0.25">
      <c r="B197" s="109"/>
      <c r="C197" s="211">
        <f t="shared" si="17"/>
        <v>0</v>
      </c>
      <c r="D197" s="211"/>
      <c r="E197" s="122">
        <f t="shared" si="18"/>
        <v>0</v>
      </c>
      <c r="F197" s="188"/>
      <c r="G197" s="188"/>
      <c r="H197" s="175"/>
      <c r="I197" s="188"/>
      <c r="J197" s="122">
        <f t="shared" si="16"/>
        <v>0</v>
      </c>
      <c r="K197" s="124" t="str">
        <f>IFERROR(VLOOKUP(F197,ورقة2!$A$2:$B$5,2,0),"")</f>
        <v/>
      </c>
      <c r="L197" s="126"/>
      <c r="M197" s="124" t="str">
        <f t="shared" si="19"/>
        <v/>
      </c>
      <c r="N197" s="109"/>
    </row>
    <row r="198" spans="2:14" ht="24.95" customHeight="1" x14ac:dyDescent="0.25">
      <c r="B198" s="109"/>
      <c r="C198" s="211">
        <f t="shared" si="17"/>
        <v>0</v>
      </c>
      <c r="D198" s="211"/>
      <c r="E198" s="122">
        <f t="shared" si="18"/>
        <v>0</v>
      </c>
      <c r="F198" s="188"/>
      <c r="G198" s="188"/>
      <c r="H198" s="175"/>
      <c r="I198" s="188"/>
      <c r="J198" s="122">
        <f t="shared" si="16"/>
        <v>0</v>
      </c>
      <c r="K198" s="124" t="str">
        <f>IFERROR(VLOOKUP(F198,ورقة2!$A$2:$B$5,2,0),"")</f>
        <v/>
      </c>
      <c r="L198" s="126"/>
      <c r="M198" s="124" t="str">
        <f t="shared" si="19"/>
        <v/>
      </c>
      <c r="N198" s="109"/>
    </row>
    <row r="199" spans="2:14" ht="24.95" customHeight="1" x14ac:dyDescent="0.25">
      <c r="B199" s="109"/>
      <c r="C199" s="211">
        <f t="shared" si="17"/>
        <v>0</v>
      </c>
      <c r="D199" s="211"/>
      <c r="E199" s="122">
        <f t="shared" si="18"/>
        <v>0</v>
      </c>
      <c r="F199" s="188"/>
      <c r="G199" s="188"/>
      <c r="H199" s="175"/>
      <c r="I199" s="188"/>
      <c r="J199" s="122">
        <f t="shared" si="16"/>
        <v>0</v>
      </c>
      <c r="K199" s="124" t="str">
        <f>IFERROR(VLOOKUP(F199,ورقة2!$A$2:$B$5,2,0),"")</f>
        <v/>
      </c>
      <c r="L199" s="126"/>
      <c r="M199" s="124" t="str">
        <f t="shared" si="19"/>
        <v/>
      </c>
      <c r="N199" s="109"/>
    </row>
    <row r="200" spans="2:14" ht="24.95" customHeight="1" x14ac:dyDescent="0.25">
      <c r="B200" s="109"/>
      <c r="C200" s="211">
        <f t="shared" si="17"/>
        <v>0</v>
      </c>
      <c r="D200" s="211"/>
      <c r="E200" s="122">
        <f t="shared" si="18"/>
        <v>0</v>
      </c>
      <c r="F200" s="188"/>
      <c r="G200" s="188"/>
      <c r="H200" s="175"/>
      <c r="I200" s="188"/>
      <c r="J200" s="122">
        <f t="shared" si="16"/>
        <v>0</v>
      </c>
      <c r="K200" s="124" t="str">
        <f>IFERROR(VLOOKUP(F200,ورقة2!$A$2:$B$5,2,0),"")</f>
        <v/>
      </c>
      <c r="L200" s="126"/>
      <c r="M200" s="124" t="str">
        <f t="shared" si="19"/>
        <v/>
      </c>
      <c r="N200" s="109"/>
    </row>
    <row r="201" spans="2:14" ht="24.95" customHeight="1" x14ac:dyDescent="0.25">
      <c r="B201" s="109"/>
      <c r="C201" s="211">
        <f t="shared" si="17"/>
        <v>0</v>
      </c>
      <c r="D201" s="211"/>
      <c r="E201" s="122">
        <f t="shared" si="18"/>
        <v>0</v>
      </c>
      <c r="F201" s="188"/>
      <c r="G201" s="188"/>
      <c r="H201" s="175"/>
      <c r="I201" s="188"/>
      <c r="J201" s="122">
        <f t="shared" si="16"/>
        <v>0</v>
      </c>
      <c r="K201" s="124" t="str">
        <f>IFERROR(VLOOKUP(F201,ورقة2!$A$2:$B$5,2,0),"")</f>
        <v/>
      </c>
      <c r="L201" s="126"/>
      <c r="M201" s="124" t="str">
        <f t="shared" si="19"/>
        <v/>
      </c>
      <c r="N201" s="109"/>
    </row>
    <row r="202" spans="2:14" ht="24.95" customHeight="1" x14ac:dyDescent="0.25">
      <c r="B202" s="109"/>
      <c r="C202" s="211">
        <f t="shared" si="17"/>
        <v>0</v>
      </c>
      <c r="D202" s="211"/>
      <c r="E202" s="122">
        <f t="shared" si="18"/>
        <v>0</v>
      </c>
      <c r="F202" s="188"/>
      <c r="G202" s="188"/>
      <c r="H202" s="175"/>
      <c r="I202" s="188"/>
      <c r="J202" s="122">
        <f t="shared" si="16"/>
        <v>0</v>
      </c>
      <c r="K202" s="124" t="str">
        <f>IFERROR(VLOOKUP(F202,ورقة2!$A$2:$B$5,2,0),"")</f>
        <v/>
      </c>
      <c r="L202" s="126"/>
      <c r="M202" s="124" t="str">
        <f t="shared" si="19"/>
        <v/>
      </c>
      <c r="N202" s="109"/>
    </row>
    <row r="203" spans="2:14" ht="24.95" customHeight="1" x14ac:dyDescent="0.25">
      <c r="B203" s="109"/>
      <c r="C203" s="211">
        <f t="shared" si="17"/>
        <v>0</v>
      </c>
      <c r="D203" s="211"/>
      <c r="E203" s="122">
        <f t="shared" si="18"/>
        <v>0</v>
      </c>
      <c r="F203" s="188"/>
      <c r="G203" s="188"/>
      <c r="H203" s="175"/>
      <c r="I203" s="188"/>
      <c r="J203" s="122">
        <f t="shared" si="16"/>
        <v>0</v>
      </c>
      <c r="K203" s="124" t="str">
        <f>IFERROR(VLOOKUP(F203,ورقة2!$A$2:$B$5,2,0),"")</f>
        <v/>
      </c>
      <c r="L203" s="126"/>
      <c r="M203" s="124" t="str">
        <f t="shared" si="19"/>
        <v/>
      </c>
      <c r="N203" s="109"/>
    </row>
    <row r="204" spans="2:14" ht="24.95" customHeight="1" x14ac:dyDescent="0.25">
      <c r="B204" s="109"/>
      <c r="C204" s="211">
        <f t="shared" si="17"/>
        <v>0</v>
      </c>
      <c r="D204" s="211"/>
      <c r="E204" s="122">
        <f t="shared" si="18"/>
        <v>0</v>
      </c>
      <c r="F204" s="188"/>
      <c r="G204" s="188"/>
      <c r="H204" s="175"/>
      <c r="I204" s="188"/>
      <c r="J204" s="122">
        <f t="shared" si="16"/>
        <v>0</v>
      </c>
      <c r="K204" s="124" t="str">
        <f>IFERROR(VLOOKUP(F204,ورقة2!$A$2:$B$5,2,0),"")</f>
        <v/>
      </c>
      <c r="L204" s="126"/>
      <c r="M204" s="124" t="str">
        <f t="shared" si="19"/>
        <v/>
      </c>
      <c r="N204" s="109"/>
    </row>
    <row r="205" spans="2:14" ht="24.95" customHeight="1" x14ac:dyDescent="0.25">
      <c r="B205" s="109"/>
      <c r="C205" s="241">
        <f t="shared" si="17"/>
        <v>0</v>
      </c>
      <c r="D205" s="241"/>
      <c r="E205" s="138">
        <f t="shared" si="18"/>
        <v>0</v>
      </c>
      <c r="F205" s="188"/>
      <c r="G205" s="188"/>
      <c r="H205" s="175"/>
      <c r="I205" s="188"/>
      <c r="J205" s="138">
        <f t="shared" si="16"/>
        <v>0</v>
      </c>
      <c r="K205" s="158" t="str">
        <f>IFERROR(VLOOKUP(F205,ورقة2!$A$2:$B$5,2,0),"")</f>
        <v/>
      </c>
      <c r="L205" s="177"/>
      <c r="M205" s="158" t="str">
        <f t="shared" si="19"/>
        <v/>
      </c>
      <c r="N205" s="109"/>
    </row>
    <row r="206" spans="2:14" ht="20.100000000000001" customHeight="1" x14ac:dyDescent="0.25">
      <c r="B206" s="13"/>
      <c r="C206" s="248" t="s">
        <v>52</v>
      </c>
      <c r="D206" s="248"/>
      <c r="E206" s="248"/>
      <c r="F206" s="248"/>
      <c r="G206" s="248"/>
      <c r="H206" s="127"/>
      <c r="I206" s="209">
        <f>SUM(M191:M205)</f>
        <v>0</v>
      </c>
      <c r="J206" s="209"/>
      <c r="K206" s="209"/>
      <c r="L206" s="209"/>
      <c r="M206" s="209"/>
      <c r="N206" s="13"/>
    </row>
    <row r="207" spans="2:14" ht="9.9499999999999993" customHeight="1" x14ac:dyDescent="0.25">
      <c r="B207" s="13"/>
      <c r="C207" s="141"/>
      <c r="D207" s="141"/>
      <c r="E207" s="141"/>
      <c r="F207" s="141"/>
      <c r="G207" s="141"/>
      <c r="H207" s="141"/>
      <c r="I207" s="155"/>
      <c r="J207" s="155"/>
      <c r="K207" s="155"/>
      <c r="L207" s="155"/>
      <c r="M207" s="155"/>
      <c r="N207" s="47"/>
    </row>
    <row r="208" spans="2:14" ht="20.100000000000001" customHeight="1" x14ac:dyDescent="0.25">
      <c r="B208" s="13"/>
      <c r="C208" s="212" t="s">
        <v>110</v>
      </c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47"/>
    </row>
    <row r="209" spans="2:14" ht="20.100000000000001" customHeight="1" x14ac:dyDescent="0.25">
      <c r="B209" s="13"/>
      <c r="C209" s="230" t="s">
        <v>91</v>
      </c>
      <c r="D209" s="230"/>
      <c r="E209" s="123" t="s">
        <v>20</v>
      </c>
      <c r="F209" s="123" t="s">
        <v>60</v>
      </c>
      <c r="G209" s="229" t="s">
        <v>61</v>
      </c>
      <c r="H209" s="229"/>
      <c r="I209" s="123" t="s">
        <v>47</v>
      </c>
      <c r="J209" s="123" t="s">
        <v>48</v>
      </c>
      <c r="K209" s="123" t="s">
        <v>49</v>
      </c>
      <c r="L209" s="123" t="s">
        <v>125</v>
      </c>
      <c r="M209" s="123" t="s">
        <v>54</v>
      </c>
      <c r="N209" s="47"/>
    </row>
    <row r="210" spans="2:14" ht="20.100000000000001" customHeight="1" x14ac:dyDescent="0.25">
      <c r="B210" s="13"/>
      <c r="C210" s="231"/>
      <c r="D210" s="231"/>
      <c r="E210" s="128"/>
      <c r="F210" s="128"/>
      <c r="G210" s="230">
        <v>1</v>
      </c>
      <c r="H210" s="230"/>
      <c r="I210" s="128"/>
      <c r="J210" s="129">
        <f>SUM(I210*G210)</f>
        <v>0</v>
      </c>
      <c r="K210" s="124" t="str">
        <f>IFERROR(VLOOKUP(C210,ورقة2!$A$2:$B$5,2,0),"")</f>
        <v/>
      </c>
      <c r="L210" s="124" t="str">
        <f>IFERROR(J210*K210,"")</f>
        <v/>
      </c>
      <c r="M210" s="124" t="str">
        <f>IFERROR(SUM(K210*J210*F210),"")</f>
        <v/>
      </c>
      <c r="N210" s="47"/>
    </row>
    <row r="211" spans="2:14" ht="20.100000000000001" customHeight="1" x14ac:dyDescent="0.25">
      <c r="B211" s="13"/>
      <c r="C211" s="231"/>
      <c r="D211" s="231"/>
      <c r="E211" s="128"/>
      <c r="F211" s="128"/>
      <c r="G211" s="230">
        <v>1</v>
      </c>
      <c r="H211" s="230"/>
      <c r="I211" s="128"/>
      <c r="J211" s="129">
        <f>SUM(I211*G211)</f>
        <v>0</v>
      </c>
      <c r="K211" s="124" t="str">
        <f>IFERROR(VLOOKUP(C211,ورقة2!$A$2:$B$5,2,0),"")</f>
        <v/>
      </c>
      <c r="L211" s="124" t="str">
        <f t="shared" ref="L211:L213" si="20">IFERROR(J211*K211,"")</f>
        <v/>
      </c>
      <c r="M211" s="124" t="str">
        <f>IFERROR(SUM(K211*J211*F211),"")</f>
        <v/>
      </c>
      <c r="N211" s="47"/>
    </row>
    <row r="212" spans="2:14" ht="20.100000000000001" customHeight="1" x14ac:dyDescent="0.25">
      <c r="B212" s="13"/>
      <c r="C212" s="231"/>
      <c r="D212" s="231"/>
      <c r="E212" s="128"/>
      <c r="F212" s="128"/>
      <c r="G212" s="230">
        <v>1</v>
      </c>
      <c r="H212" s="230"/>
      <c r="I212" s="128"/>
      <c r="J212" s="129">
        <f>SUM(I212*G212)</f>
        <v>0</v>
      </c>
      <c r="K212" s="124" t="str">
        <f>IFERROR(VLOOKUP(C212,ورقة2!$A$2:$B$5,2,0),"")</f>
        <v/>
      </c>
      <c r="L212" s="124" t="str">
        <f t="shared" ref="L212" si="21">IFERROR(J212*K212,"")</f>
        <v/>
      </c>
      <c r="M212" s="124" t="str">
        <f>IFERROR(SUM(K212*J212*F212),"")</f>
        <v/>
      </c>
      <c r="N212" s="47"/>
    </row>
    <row r="213" spans="2:14" ht="20.100000000000001" customHeight="1" x14ac:dyDescent="0.25">
      <c r="B213" s="13"/>
      <c r="C213" s="231"/>
      <c r="D213" s="231"/>
      <c r="E213" s="128"/>
      <c r="F213" s="128"/>
      <c r="G213" s="230">
        <v>1</v>
      </c>
      <c r="H213" s="230"/>
      <c r="I213" s="128"/>
      <c r="J213" s="129">
        <f>SUM(I213*G213)</f>
        <v>0</v>
      </c>
      <c r="K213" s="124" t="str">
        <f>IFERROR(VLOOKUP(C213,ورقة2!$A$2:$B$5,2,0),"")</f>
        <v/>
      </c>
      <c r="L213" s="124" t="str">
        <f t="shared" si="20"/>
        <v/>
      </c>
      <c r="M213" s="124" t="str">
        <f>IFERROR(SUM(K213*J213*F213),"")</f>
        <v/>
      </c>
      <c r="N213" s="47"/>
    </row>
    <row r="214" spans="2:14" ht="20.100000000000001" customHeight="1" x14ac:dyDescent="0.25">
      <c r="B214" s="13"/>
      <c r="C214" s="208" t="s">
        <v>52</v>
      </c>
      <c r="D214" s="208"/>
      <c r="E214" s="208"/>
      <c r="F214" s="208"/>
      <c r="G214" s="208"/>
      <c r="H214" s="208"/>
      <c r="I214" s="209">
        <f>SUM(M210:M213)</f>
        <v>0</v>
      </c>
      <c r="J214" s="209"/>
      <c r="K214" s="228"/>
      <c r="L214" s="228"/>
      <c r="M214" s="228"/>
      <c r="N214" s="47"/>
    </row>
    <row r="215" spans="2:14" ht="9.9499999999999993" customHeight="1" x14ac:dyDescent="0.25">
      <c r="B215" s="13"/>
      <c r="C215" s="143"/>
      <c r="D215" s="143"/>
      <c r="E215" s="143"/>
      <c r="F215" s="143"/>
      <c r="G215" s="143"/>
      <c r="H215" s="143"/>
      <c r="I215" s="144"/>
      <c r="J215" s="144"/>
      <c r="K215" s="143"/>
      <c r="L215" s="143"/>
      <c r="M215" s="143"/>
      <c r="N215" s="13"/>
    </row>
    <row r="216" spans="2:14" ht="20.100000000000001" customHeight="1" x14ac:dyDescent="0.25">
      <c r="B216" s="13"/>
      <c r="C216" s="131" t="s">
        <v>24</v>
      </c>
      <c r="D216" s="207" t="s">
        <v>29</v>
      </c>
      <c r="E216" s="207"/>
      <c r="F216" s="207"/>
      <c r="G216" s="207"/>
      <c r="H216" s="207"/>
      <c r="I216" s="207"/>
      <c r="J216" s="207" t="s">
        <v>30</v>
      </c>
      <c r="K216" s="207"/>
      <c r="L216" s="207"/>
      <c r="M216" s="131" t="s">
        <v>31</v>
      </c>
      <c r="N216" s="13"/>
    </row>
    <row r="217" spans="2:14" ht="20.100000000000001" customHeight="1" x14ac:dyDescent="0.25">
      <c r="B217" s="13"/>
      <c r="C217" s="131" t="s">
        <v>109</v>
      </c>
      <c r="D217" s="205">
        <f>$D$50</f>
        <v>0</v>
      </c>
      <c r="E217" s="205"/>
      <c r="F217" s="205"/>
      <c r="G217" s="205"/>
      <c r="H217" s="205"/>
      <c r="I217" s="205"/>
      <c r="J217" s="205"/>
      <c r="K217" s="205"/>
      <c r="L217" s="205"/>
      <c r="M217" s="132"/>
      <c r="N217" s="13"/>
    </row>
    <row r="218" spans="2:14" ht="20.100000000000001" customHeight="1" x14ac:dyDescent="0.25">
      <c r="B218" s="13"/>
      <c r="C218" s="131" t="s">
        <v>28</v>
      </c>
      <c r="D218" s="205">
        <f>$D$51</f>
        <v>0</v>
      </c>
      <c r="E218" s="205"/>
      <c r="F218" s="205"/>
      <c r="G218" s="205"/>
      <c r="H218" s="205"/>
      <c r="I218" s="205"/>
      <c r="J218" s="205"/>
      <c r="K218" s="205"/>
      <c r="L218" s="205"/>
      <c r="M218" s="132"/>
      <c r="N218" s="13"/>
    </row>
    <row r="219" spans="2:14" ht="20.100000000000001" customHeight="1" x14ac:dyDescent="0.25">
      <c r="B219" s="13"/>
      <c r="C219" s="131" t="s">
        <v>26</v>
      </c>
      <c r="D219" s="205">
        <f>$D$52</f>
        <v>0</v>
      </c>
      <c r="E219" s="205"/>
      <c r="F219" s="205"/>
      <c r="G219" s="205"/>
      <c r="H219" s="205"/>
      <c r="I219" s="205"/>
      <c r="J219" s="205"/>
      <c r="K219" s="205"/>
      <c r="L219" s="205"/>
      <c r="M219" s="132"/>
      <c r="N219" s="13"/>
    </row>
    <row r="220" spans="2:14" ht="20.100000000000001" customHeight="1" x14ac:dyDescent="0.25">
      <c r="B220" s="13"/>
      <c r="C220" s="131" t="s">
        <v>27</v>
      </c>
      <c r="D220" s="205">
        <f>$D$53</f>
        <v>0</v>
      </c>
      <c r="E220" s="205"/>
      <c r="F220" s="205"/>
      <c r="G220" s="205"/>
      <c r="H220" s="205"/>
      <c r="I220" s="205"/>
      <c r="J220" s="205"/>
      <c r="K220" s="205"/>
      <c r="L220" s="205"/>
      <c r="M220" s="132"/>
      <c r="N220" s="13"/>
    </row>
    <row r="221" spans="2:14" ht="6.95" customHeight="1" x14ac:dyDescent="0.25">
      <c r="B221" s="13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"/>
    </row>
    <row r="222" spans="2:14" ht="6.95" customHeight="1" x14ac:dyDescent="0.25">
      <c r="B222" s="13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"/>
    </row>
    <row r="223" spans="2:14" ht="24.95" customHeight="1" x14ac:dyDescent="0.25">
      <c r="B223" s="13"/>
      <c r="C223" s="135"/>
      <c r="D223" s="135"/>
      <c r="E223" s="135"/>
      <c r="F223" s="146"/>
      <c r="G223" s="193" t="s">
        <v>133</v>
      </c>
      <c r="H223" s="193"/>
      <c r="I223" s="193">
        <f>$I$2</f>
        <v>0</v>
      </c>
      <c r="J223" s="193"/>
      <c r="K223" s="170" t="s">
        <v>132</v>
      </c>
      <c r="L223" s="193">
        <f>$L$2</f>
        <v>0</v>
      </c>
      <c r="M223" s="193"/>
      <c r="N223" s="13"/>
    </row>
    <row r="224" spans="2:14" ht="24.95" customHeight="1" x14ac:dyDescent="0.25">
      <c r="B224" s="13"/>
      <c r="C224" s="135"/>
      <c r="D224" s="135"/>
      <c r="E224" s="135"/>
      <c r="F224" s="146"/>
      <c r="G224" s="192" t="s">
        <v>138</v>
      </c>
      <c r="H224" s="192"/>
      <c r="I224" s="192"/>
      <c r="J224" s="193">
        <f>$J$3</f>
        <v>0</v>
      </c>
      <c r="K224" s="193"/>
      <c r="L224" s="193"/>
      <c r="M224" s="193"/>
      <c r="N224" s="13"/>
    </row>
    <row r="225" spans="2:14" ht="24.95" customHeight="1" x14ac:dyDescent="0.25">
      <c r="B225" s="13"/>
      <c r="C225" s="135"/>
      <c r="D225" s="135"/>
      <c r="E225" s="135"/>
      <c r="F225" s="147"/>
      <c r="G225" s="194" t="s">
        <v>135</v>
      </c>
      <c r="H225" s="194"/>
      <c r="I225" s="194"/>
      <c r="J225" s="194"/>
      <c r="K225" s="171" t="s">
        <v>134</v>
      </c>
      <c r="L225" s="247" t="str">
        <f>$J$4</f>
        <v>1444/1445هـ</v>
      </c>
      <c r="M225" s="247"/>
      <c r="N225" s="13"/>
    </row>
    <row r="226" spans="2:14" ht="6.95" customHeight="1" x14ac:dyDescent="0.25">
      <c r="B226" s="13"/>
      <c r="C226" s="137"/>
      <c r="D226" s="137"/>
      <c r="E226" s="137"/>
      <c r="F226" s="137"/>
      <c r="G226" s="137"/>
      <c r="H226" s="135"/>
      <c r="I226" s="135"/>
      <c r="J226" s="135"/>
      <c r="K226" s="135"/>
      <c r="L226" s="135"/>
      <c r="M226" s="135"/>
      <c r="N226" s="13"/>
    </row>
    <row r="227" spans="2:14" ht="30.75" x14ac:dyDescent="0.25">
      <c r="B227" s="13"/>
      <c r="C227" s="246" t="s">
        <v>131</v>
      </c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13"/>
    </row>
    <row r="228" spans="2:14" ht="9.9499999999999993" customHeight="1" x14ac:dyDescent="0.25">
      <c r="B228" s="13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"/>
    </row>
    <row r="229" spans="2:14" s="111" customFormat="1" ht="20.100000000000001" customHeight="1" x14ac:dyDescent="0.2">
      <c r="B229" s="112"/>
      <c r="C229" s="235" t="s">
        <v>76</v>
      </c>
      <c r="D229" s="236"/>
      <c r="E229" s="236"/>
      <c r="F229" s="236"/>
      <c r="G229" s="236"/>
      <c r="H229" s="236"/>
      <c r="I229" s="236"/>
      <c r="J229" s="236"/>
      <c r="K229" s="236"/>
      <c r="L229" s="236"/>
      <c r="M229" s="237"/>
      <c r="N229" s="108"/>
    </row>
    <row r="230" spans="2:14" ht="9.9499999999999993" customHeight="1" x14ac:dyDescent="0.25">
      <c r="B230" s="47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3"/>
    </row>
    <row r="231" spans="2:14" s="111" customFormat="1" ht="20.100000000000001" customHeight="1" x14ac:dyDescent="0.2">
      <c r="B231" s="112"/>
      <c r="C231" s="240" t="s">
        <v>99</v>
      </c>
      <c r="D231" s="240"/>
      <c r="E231" s="240"/>
      <c r="F231" s="240"/>
      <c r="G231" s="240"/>
      <c r="H231" s="240"/>
      <c r="I231" s="240"/>
      <c r="J231" s="240"/>
      <c r="K231" s="240"/>
      <c r="L231" s="240"/>
      <c r="M231" s="240"/>
      <c r="N231" s="108"/>
    </row>
    <row r="232" spans="2:14" ht="20.100000000000001" customHeight="1" x14ac:dyDescent="0.25">
      <c r="B232" s="47"/>
      <c r="C232" s="233" t="s">
        <v>91</v>
      </c>
      <c r="D232" s="233"/>
      <c r="E232" s="133" t="s">
        <v>32</v>
      </c>
      <c r="F232" s="133" t="s">
        <v>46</v>
      </c>
      <c r="G232" s="233" t="s">
        <v>69</v>
      </c>
      <c r="H232" s="233"/>
      <c r="I232" s="233" t="s">
        <v>48</v>
      </c>
      <c r="J232" s="233"/>
      <c r="K232" s="130" t="s">
        <v>49</v>
      </c>
      <c r="L232" s="232" t="s">
        <v>52</v>
      </c>
      <c r="M232" s="232"/>
      <c r="N232" s="13"/>
    </row>
    <row r="233" spans="2:14" ht="20.100000000000001" customHeight="1" x14ac:dyDescent="0.25">
      <c r="B233" s="47"/>
      <c r="C233" s="234"/>
      <c r="D233" s="234"/>
      <c r="E233" s="134"/>
      <c r="F233" s="133" t="str">
        <f>IFERROR(VLOOKUP(E233,ورقة2!$A$139:$B$141,2,0),"")</f>
        <v/>
      </c>
      <c r="G233" s="234"/>
      <c r="H233" s="234"/>
      <c r="I233" s="233" t="str">
        <f>IFERROR(F233*G233,"")</f>
        <v/>
      </c>
      <c r="J233" s="233"/>
      <c r="K233" s="130" t="str">
        <f>IFERROR(VLOOKUP(C233,ورقة2!$A$2:$B$5,2,0),"")</f>
        <v/>
      </c>
      <c r="L233" s="232" t="str">
        <f>IFERROR(SUM(K233*I233),"")</f>
        <v/>
      </c>
      <c r="M233" s="232"/>
      <c r="N233" s="13"/>
    </row>
    <row r="234" spans="2:14" ht="20.100000000000001" customHeight="1" x14ac:dyDescent="0.25">
      <c r="B234" s="47"/>
      <c r="C234" s="234"/>
      <c r="D234" s="234"/>
      <c r="E234" s="134"/>
      <c r="F234" s="133" t="str">
        <f>IFERROR(VLOOKUP(E234,ورقة2!$A$139:$B$141,2,0),"")</f>
        <v/>
      </c>
      <c r="G234" s="234"/>
      <c r="H234" s="234"/>
      <c r="I234" s="233" t="str">
        <f t="shared" ref="I234:I235" si="22">IFERROR(F234*G234,"")</f>
        <v/>
      </c>
      <c r="J234" s="233"/>
      <c r="K234" s="130" t="str">
        <f>IFERROR(VLOOKUP(C234,ورقة2!$A$2:$B$5,2,0),"")</f>
        <v/>
      </c>
      <c r="L234" s="232" t="str">
        <f t="shared" ref="L234:L235" si="23">IFERROR(SUM(K234*I234),"")</f>
        <v/>
      </c>
      <c r="M234" s="232"/>
      <c r="N234" s="13"/>
    </row>
    <row r="235" spans="2:14" ht="20.100000000000001" customHeight="1" x14ac:dyDescent="0.25">
      <c r="B235" s="47"/>
      <c r="C235" s="234"/>
      <c r="D235" s="234"/>
      <c r="E235" s="134"/>
      <c r="F235" s="133" t="str">
        <f>IFERROR(VLOOKUP(E235,ورقة2!$A$139:$B$141,2,0),"")</f>
        <v/>
      </c>
      <c r="G235" s="234"/>
      <c r="H235" s="234"/>
      <c r="I235" s="233" t="str">
        <f t="shared" si="22"/>
        <v/>
      </c>
      <c r="J235" s="233"/>
      <c r="K235" s="130" t="str">
        <f>IFERROR(VLOOKUP(C235,ورقة2!$A$2:$B$5,2,0),"")</f>
        <v/>
      </c>
      <c r="L235" s="232" t="str">
        <f t="shared" si="23"/>
        <v/>
      </c>
      <c r="M235" s="232"/>
      <c r="N235" s="13"/>
    </row>
    <row r="236" spans="2:14" ht="20.100000000000001" customHeight="1" x14ac:dyDescent="0.25">
      <c r="B236" s="47"/>
      <c r="C236" s="233" t="s">
        <v>63</v>
      </c>
      <c r="D236" s="233"/>
      <c r="E236" s="233"/>
      <c r="F236" s="233"/>
      <c r="G236" s="233"/>
      <c r="H236" s="233"/>
      <c r="I236" s="232">
        <f>SUM(L233:M235)</f>
        <v>0</v>
      </c>
      <c r="J236" s="232"/>
      <c r="K236" s="232"/>
      <c r="L236" s="232"/>
      <c r="M236" s="232"/>
      <c r="N236" s="13"/>
    </row>
    <row r="237" spans="2:14" ht="9.9499999999999993" customHeight="1" x14ac:dyDescent="0.25">
      <c r="B237" s="47"/>
      <c r="C237" s="143"/>
      <c r="D237" s="143"/>
      <c r="E237" s="143"/>
      <c r="F237" s="143"/>
      <c r="G237" s="143"/>
      <c r="H237" s="142"/>
      <c r="I237" s="160"/>
      <c r="J237" s="160"/>
      <c r="K237" s="160"/>
      <c r="L237" s="160"/>
      <c r="M237" s="160"/>
      <c r="N237" s="13"/>
    </row>
    <row r="238" spans="2:14" s="111" customFormat="1" ht="20.100000000000001" customHeight="1" x14ac:dyDescent="0.2">
      <c r="B238" s="112"/>
      <c r="C238" s="240" t="s">
        <v>100</v>
      </c>
      <c r="D238" s="240"/>
      <c r="E238" s="240"/>
      <c r="F238" s="240"/>
      <c r="G238" s="240"/>
      <c r="H238" s="240"/>
      <c r="I238" s="240"/>
      <c r="J238" s="240"/>
      <c r="K238" s="240"/>
      <c r="L238" s="240"/>
      <c r="M238" s="240"/>
      <c r="N238" s="108"/>
    </row>
    <row r="239" spans="2:14" ht="20.100000000000001" customHeight="1" x14ac:dyDescent="0.25">
      <c r="B239" s="47"/>
      <c r="C239" s="233" t="s">
        <v>91</v>
      </c>
      <c r="D239" s="233"/>
      <c r="E239" s="133" t="s">
        <v>32</v>
      </c>
      <c r="F239" s="133" t="s">
        <v>46</v>
      </c>
      <c r="G239" s="233" t="s">
        <v>69</v>
      </c>
      <c r="H239" s="233"/>
      <c r="I239" s="233" t="s">
        <v>48</v>
      </c>
      <c r="J239" s="233"/>
      <c r="K239" s="130" t="s">
        <v>49</v>
      </c>
      <c r="L239" s="232" t="s">
        <v>52</v>
      </c>
      <c r="M239" s="232"/>
      <c r="N239" s="13"/>
    </row>
    <row r="240" spans="2:14" ht="20.100000000000001" customHeight="1" x14ac:dyDescent="0.25">
      <c r="B240" s="47"/>
      <c r="C240" s="234"/>
      <c r="D240" s="234"/>
      <c r="E240" s="134"/>
      <c r="F240" s="133" t="str">
        <f>IFERROR(VLOOKUP(E240,ورقة2!$A$139:$B$141,2,0),"")</f>
        <v/>
      </c>
      <c r="G240" s="234"/>
      <c r="H240" s="234"/>
      <c r="I240" s="233" t="str">
        <f>IFERROR(F240*G240,"")</f>
        <v/>
      </c>
      <c r="J240" s="233"/>
      <c r="K240" s="130" t="str">
        <f>IFERROR(VLOOKUP(C240,ورقة2!$A$2:$B$5,2,0),"")</f>
        <v/>
      </c>
      <c r="L240" s="232" t="str">
        <f>IFERROR(SUM(K240*I240),"")</f>
        <v/>
      </c>
      <c r="M240" s="232"/>
      <c r="N240" s="13"/>
    </row>
    <row r="241" spans="2:14" ht="20.100000000000001" customHeight="1" x14ac:dyDescent="0.25">
      <c r="B241" s="47"/>
      <c r="C241" s="234"/>
      <c r="D241" s="234"/>
      <c r="E241" s="134"/>
      <c r="F241" s="133" t="str">
        <f>IFERROR(VLOOKUP(E241,ورقة2!$A$139:$B$141,2,0),"")</f>
        <v/>
      </c>
      <c r="G241" s="234"/>
      <c r="H241" s="234"/>
      <c r="I241" s="233" t="str">
        <f t="shared" ref="I241:I242" si="24">IFERROR(F241*G241,"")</f>
        <v/>
      </c>
      <c r="J241" s="233"/>
      <c r="K241" s="130" t="str">
        <f>IFERROR(VLOOKUP(C241,ورقة2!$A$2:$B$5,2,0),"")</f>
        <v/>
      </c>
      <c r="L241" s="232" t="str">
        <f t="shared" ref="L241:L242" si="25">IFERROR(SUM(K241*I241),"")</f>
        <v/>
      </c>
      <c r="M241" s="232"/>
      <c r="N241" s="13"/>
    </row>
    <row r="242" spans="2:14" ht="20.100000000000001" customHeight="1" x14ac:dyDescent="0.25">
      <c r="B242" s="47"/>
      <c r="C242" s="234"/>
      <c r="D242" s="234"/>
      <c r="E242" s="134"/>
      <c r="F242" s="133" t="str">
        <f>IFERROR(VLOOKUP(E242,ورقة2!$A$139:$B$141,2,0),"")</f>
        <v/>
      </c>
      <c r="G242" s="234"/>
      <c r="H242" s="234"/>
      <c r="I242" s="233" t="str">
        <f t="shared" si="24"/>
        <v/>
      </c>
      <c r="J242" s="233"/>
      <c r="K242" s="130" t="str">
        <f>IFERROR(VLOOKUP(C242,ورقة2!$A$2:$B$5,2,0),"")</f>
        <v/>
      </c>
      <c r="L242" s="232" t="str">
        <f t="shared" si="25"/>
        <v/>
      </c>
      <c r="M242" s="232"/>
      <c r="N242" s="13"/>
    </row>
    <row r="243" spans="2:14" ht="20.100000000000001" customHeight="1" x14ac:dyDescent="0.25">
      <c r="B243" s="47"/>
      <c r="C243" s="233" t="s">
        <v>63</v>
      </c>
      <c r="D243" s="233"/>
      <c r="E243" s="233"/>
      <c r="F243" s="233"/>
      <c r="G243" s="233"/>
      <c r="H243" s="233"/>
      <c r="I243" s="232">
        <f>SUM(L240:M242)</f>
        <v>0</v>
      </c>
      <c r="J243" s="232"/>
      <c r="K243" s="232"/>
      <c r="L243" s="232"/>
      <c r="M243" s="232"/>
      <c r="N243" s="13"/>
    </row>
    <row r="244" spans="2:14" ht="9.9499999999999993" customHeight="1" x14ac:dyDescent="0.25">
      <c r="B244" s="47"/>
      <c r="C244" s="143"/>
      <c r="D244" s="143"/>
      <c r="E244" s="143"/>
      <c r="F244" s="143"/>
      <c r="G244" s="143"/>
      <c r="H244" s="142"/>
      <c r="I244" s="144"/>
      <c r="J244" s="144"/>
      <c r="K244" s="144"/>
      <c r="L244" s="144"/>
      <c r="M244" s="144"/>
      <c r="N244" s="13"/>
    </row>
    <row r="245" spans="2:14" s="111" customFormat="1" ht="20.100000000000001" customHeight="1" x14ac:dyDescent="0.2">
      <c r="B245" s="112"/>
      <c r="C245" s="204" t="s">
        <v>101</v>
      </c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108"/>
    </row>
    <row r="246" spans="2:14" ht="20.100000000000001" customHeight="1" x14ac:dyDescent="0.25">
      <c r="B246" s="47"/>
      <c r="C246" s="233" t="s">
        <v>91</v>
      </c>
      <c r="D246" s="233"/>
      <c r="E246" s="133" t="s">
        <v>32</v>
      </c>
      <c r="F246" s="133" t="s">
        <v>46</v>
      </c>
      <c r="G246" s="233" t="s">
        <v>69</v>
      </c>
      <c r="H246" s="233"/>
      <c r="I246" s="233" t="s">
        <v>48</v>
      </c>
      <c r="J246" s="233"/>
      <c r="K246" s="130" t="s">
        <v>49</v>
      </c>
      <c r="L246" s="232" t="s">
        <v>52</v>
      </c>
      <c r="M246" s="232"/>
      <c r="N246" s="13"/>
    </row>
    <row r="247" spans="2:14" ht="20.100000000000001" customHeight="1" x14ac:dyDescent="0.25">
      <c r="B247" s="47"/>
      <c r="C247" s="234"/>
      <c r="D247" s="234"/>
      <c r="E247" s="134"/>
      <c r="F247" s="133" t="str">
        <f>IFERROR(VLOOKUP(E247,ورقة2!$A$139:$B$141,2,0),"")</f>
        <v/>
      </c>
      <c r="G247" s="234"/>
      <c r="H247" s="234"/>
      <c r="I247" s="233" t="str">
        <f t="shared" ref="I247" si="26">IFERROR(F247*G247,"")</f>
        <v/>
      </c>
      <c r="J247" s="233"/>
      <c r="K247" s="130" t="str">
        <f>IFERROR(VLOOKUP(C247,ورقة2!$A$2:$B$5,2,0),"")</f>
        <v/>
      </c>
      <c r="L247" s="232" t="str">
        <f>IFERROR(SUM(K247*I247),"")</f>
        <v/>
      </c>
      <c r="M247" s="232"/>
      <c r="N247" s="13"/>
    </row>
    <row r="248" spans="2:14" ht="20.100000000000001" customHeight="1" x14ac:dyDescent="0.25">
      <c r="B248" s="47"/>
      <c r="C248" s="234"/>
      <c r="D248" s="234"/>
      <c r="E248" s="134"/>
      <c r="F248" s="133" t="str">
        <f>IFERROR(VLOOKUP(E248,ورقة2!$A$139:$B$141,2,0),"")</f>
        <v/>
      </c>
      <c r="G248" s="234"/>
      <c r="H248" s="234"/>
      <c r="I248" s="233" t="str">
        <f t="shared" ref="I248:I249" si="27">IFERROR(F248*G248,"")</f>
        <v/>
      </c>
      <c r="J248" s="233"/>
      <c r="K248" s="130" t="str">
        <f>IFERROR(VLOOKUP(C248,ورقة2!$A$2:$B$5,2,0),"")</f>
        <v/>
      </c>
      <c r="L248" s="232" t="str">
        <f t="shared" ref="L248:L249" si="28">IFERROR(SUM(K248*I248),"")</f>
        <v/>
      </c>
      <c r="M248" s="232"/>
      <c r="N248" s="13"/>
    </row>
    <row r="249" spans="2:14" ht="20.100000000000001" customHeight="1" x14ac:dyDescent="0.25">
      <c r="B249" s="47"/>
      <c r="C249" s="234"/>
      <c r="D249" s="234"/>
      <c r="E249" s="134"/>
      <c r="F249" s="133" t="str">
        <f>IFERROR(VLOOKUP(E249,ورقة2!$A$139:$B$141,2,0),"")</f>
        <v/>
      </c>
      <c r="G249" s="234"/>
      <c r="H249" s="234"/>
      <c r="I249" s="233" t="str">
        <f t="shared" si="27"/>
        <v/>
      </c>
      <c r="J249" s="233"/>
      <c r="K249" s="130" t="str">
        <f>IFERROR(VLOOKUP(C249,ورقة2!$A$2:$B$5,2,0),"")</f>
        <v/>
      </c>
      <c r="L249" s="232" t="str">
        <f t="shared" si="28"/>
        <v/>
      </c>
      <c r="M249" s="232"/>
      <c r="N249" s="13"/>
    </row>
    <row r="250" spans="2:14" ht="20.100000000000001" customHeight="1" x14ac:dyDescent="0.25">
      <c r="B250" s="47"/>
      <c r="C250" s="233" t="s">
        <v>63</v>
      </c>
      <c r="D250" s="233"/>
      <c r="E250" s="233"/>
      <c r="F250" s="233"/>
      <c r="G250" s="233"/>
      <c r="H250" s="233"/>
      <c r="I250" s="232">
        <f>SUM(L247:M249)</f>
        <v>0</v>
      </c>
      <c r="J250" s="232"/>
      <c r="K250" s="232"/>
      <c r="L250" s="232"/>
      <c r="M250" s="232"/>
      <c r="N250" s="13"/>
    </row>
    <row r="251" spans="2:14" ht="9.9499999999999993" customHeight="1" x14ac:dyDescent="0.25">
      <c r="B251" s="47"/>
      <c r="C251" s="143"/>
      <c r="D251" s="143"/>
      <c r="E251" s="143"/>
      <c r="F251" s="143"/>
      <c r="G251" s="143"/>
      <c r="H251" s="142"/>
      <c r="I251" s="144"/>
      <c r="J251" s="144"/>
      <c r="K251" s="144"/>
      <c r="L251" s="144"/>
      <c r="M251" s="144"/>
      <c r="N251" s="13"/>
    </row>
    <row r="252" spans="2:14" s="111" customFormat="1" ht="20.100000000000001" customHeight="1" x14ac:dyDescent="0.2">
      <c r="B252" s="112"/>
      <c r="C252" s="204" t="s">
        <v>78</v>
      </c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108"/>
    </row>
    <row r="253" spans="2:14" ht="20.100000000000001" customHeight="1" x14ac:dyDescent="0.25">
      <c r="B253" s="47"/>
      <c r="C253" s="233" t="s">
        <v>91</v>
      </c>
      <c r="D253" s="233"/>
      <c r="E253" s="133" t="s">
        <v>32</v>
      </c>
      <c r="F253" s="133" t="s">
        <v>46</v>
      </c>
      <c r="G253" s="233" t="s">
        <v>69</v>
      </c>
      <c r="H253" s="233"/>
      <c r="I253" s="233" t="s">
        <v>48</v>
      </c>
      <c r="J253" s="233"/>
      <c r="K253" s="130" t="s">
        <v>49</v>
      </c>
      <c r="L253" s="232" t="s">
        <v>52</v>
      </c>
      <c r="M253" s="232"/>
      <c r="N253" s="13"/>
    </row>
    <row r="254" spans="2:14" ht="20.100000000000001" customHeight="1" x14ac:dyDescent="0.25">
      <c r="B254" s="47"/>
      <c r="C254" s="234"/>
      <c r="D254" s="234"/>
      <c r="E254" s="134"/>
      <c r="F254" s="133" t="str">
        <f>IFERROR(VLOOKUP(E254,ورقة2!$A$139:$B$141,2,0),"")</f>
        <v/>
      </c>
      <c r="G254" s="234"/>
      <c r="H254" s="234"/>
      <c r="I254" s="233" t="str">
        <f t="shared" ref="I254:I256" si="29">IFERROR(F254*G254,"")</f>
        <v/>
      </c>
      <c r="J254" s="233"/>
      <c r="K254" s="130" t="str">
        <f>IFERROR(VLOOKUP(C254,ورقة2!$A$2:$B$5,2,0),"")</f>
        <v/>
      </c>
      <c r="L254" s="232" t="str">
        <f>IFERROR(SUM(K254*I254),"")</f>
        <v/>
      </c>
      <c r="M254" s="232"/>
      <c r="N254" s="13"/>
    </row>
    <row r="255" spans="2:14" ht="20.100000000000001" customHeight="1" x14ac:dyDescent="0.25">
      <c r="B255" s="47"/>
      <c r="C255" s="234"/>
      <c r="D255" s="234"/>
      <c r="E255" s="134"/>
      <c r="F255" s="133" t="str">
        <f>IFERROR(VLOOKUP(E255,ورقة2!$A$139:$B$141,2,0),"")</f>
        <v/>
      </c>
      <c r="G255" s="234"/>
      <c r="H255" s="234"/>
      <c r="I255" s="233" t="str">
        <f t="shared" si="29"/>
        <v/>
      </c>
      <c r="J255" s="233"/>
      <c r="K255" s="130" t="str">
        <f>IFERROR(VLOOKUP(C255,ورقة2!$A$2:$B$5,2,0),"")</f>
        <v/>
      </c>
      <c r="L255" s="232" t="str">
        <f t="shared" ref="L255:L256" si="30">IFERROR(SUM(K255*I255),"")</f>
        <v/>
      </c>
      <c r="M255" s="232"/>
      <c r="N255" s="13"/>
    </row>
    <row r="256" spans="2:14" ht="20.100000000000001" customHeight="1" x14ac:dyDescent="0.25">
      <c r="B256" s="47"/>
      <c r="C256" s="234"/>
      <c r="D256" s="234"/>
      <c r="E256" s="134"/>
      <c r="F256" s="133" t="str">
        <f>IFERROR(VLOOKUP(E256,ورقة2!$A$139:$B$141,2,0),"")</f>
        <v/>
      </c>
      <c r="G256" s="234"/>
      <c r="H256" s="234"/>
      <c r="I256" s="233" t="str">
        <f t="shared" si="29"/>
        <v/>
      </c>
      <c r="J256" s="233"/>
      <c r="K256" s="130" t="str">
        <f>IFERROR(VLOOKUP(C256,ورقة2!$A$2:$B$5,2,0),"")</f>
        <v/>
      </c>
      <c r="L256" s="232" t="str">
        <f t="shared" si="30"/>
        <v/>
      </c>
      <c r="M256" s="232"/>
      <c r="N256" s="13"/>
    </row>
    <row r="257" spans="2:14" ht="20.100000000000001" customHeight="1" x14ac:dyDescent="0.25">
      <c r="B257" s="47"/>
      <c r="C257" s="233" t="s">
        <v>63</v>
      </c>
      <c r="D257" s="233"/>
      <c r="E257" s="233"/>
      <c r="F257" s="233"/>
      <c r="G257" s="233"/>
      <c r="H257" s="233"/>
      <c r="I257" s="232">
        <f>SUM(L254:M256)</f>
        <v>0</v>
      </c>
      <c r="J257" s="232"/>
      <c r="K257" s="232"/>
      <c r="L257" s="232"/>
      <c r="M257" s="232"/>
      <c r="N257" s="13"/>
    </row>
    <row r="258" spans="2:14" ht="9.9499999999999993" customHeight="1" x14ac:dyDescent="0.25">
      <c r="B258" s="47"/>
      <c r="C258" s="143"/>
      <c r="D258" s="143"/>
      <c r="E258" s="143"/>
      <c r="F258" s="143"/>
      <c r="G258" s="143"/>
      <c r="H258" s="142"/>
      <c r="I258" s="144"/>
      <c r="J258" s="144"/>
      <c r="K258" s="144"/>
      <c r="L258" s="144"/>
      <c r="M258" s="144"/>
      <c r="N258" s="13"/>
    </row>
    <row r="259" spans="2:14" ht="18" customHeight="1" x14ac:dyDescent="0.25">
      <c r="B259" s="47"/>
      <c r="C259" s="239" t="s">
        <v>126</v>
      </c>
      <c r="D259" s="239"/>
      <c r="E259" s="239"/>
      <c r="F259" s="239"/>
      <c r="G259" s="239"/>
      <c r="H259" s="239"/>
      <c r="I259" s="239"/>
      <c r="J259" s="239"/>
      <c r="K259" s="239"/>
      <c r="L259" s="239"/>
      <c r="M259" s="239"/>
      <c r="N259" s="13"/>
    </row>
    <row r="260" spans="2:14" ht="6.95" customHeight="1" x14ac:dyDescent="0.25">
      <c r="B260" s="47"/>
      <c r="C260" s="142"/>
      <c r="D260" s="142"/>
      <c r="E260" s="142"/>
      <c r="F260" s="143"/>
      <c r="G260" s="143"/>
      <c r="H260" s="143"/>
      <c r="I260" s="144"/>
      <c r="J260" s="144"/>
      <c r="K260" s="144"/>
      <c r="L260" s="140"/>
      <c r="M260" s="140"/>
      <c r="N260" s="13"/>
    </row>
    <row r="261" spans="2:14" s="111" customFormat="1" ht="20.100000000000001" customHeight="1" x14ac:dyDescent="0.2">
      <c r="B261" s="108"/>
      <c r="C261" s="212" t="s">
        <v>84</v>
      </c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108"/>
    </row>
    <row r="262" spans="2:14" ht="20.100000000000001" customHeight="1" x14ac:dyDescent="0.25">
      <c r="B262" s="13"/>
      <c r="C262" s="233" t="s">
        <v>103</v>
      </c>
      <c r="D262" s="233"/>
      <c r="E262" s="233"/>
      <c r="F262" s="233" t="s">
        <v>66</v>
      </c>
      <c r="G262" s="233"/>
      <c r="H262" s="233"/>
      <c r="I262" s="233" t="s">
        <v>67</v>
      </c>
      <c r="J262" s="233"/>
      <c r="K262" s="233"/>
      <c r="L262" s="233" t="s">
        <v>52</v>
      </c>
      <c r="M262" s="233"/>
      <c r="N262" s="13"/>
    </row>
    <row r="263" spans="2:14" ht="20.100000000000001" customHeight="1" x14ac:dyDescent="0.25">
      <c r="B263" s="13"/>
      <c r="C263" s="234"/>
      <c r="D263" s="234"/>
      <c r="E263" s="234"/>
      <c r="F263" s="234"/>
      <c r="G263" s="234"/>
      <c r="H263" s="234"/>
      <c r="I263" s="233">
        <v>100</v>
      </c>
      <c r="J263" s="233"/>
      <c r="K263" s="233"/>
      <c r="L263" s="232">
        <f>SUM(C263*F263*I263)</f>
        <v>0</v>
      </c>
      <c r="M263" s="232"/>
      <c r="N263" s="13"/>
    </row>
    <row r="264" spans="2:14" ht="20.100000000000001" customHeight="1" x14ac:dyDescent="0.25">
      <c r="B264" s="13"/>
      <c r="C264" s="233" t="s">
        <v>63</v>
      </c>
      <c r="D264" s="233"/>
      <c r="E264" s="233"/>
      <c r="F264" s="233"/>
      <c r="G264" s="233"/>
      <c r="H264" s="233"/>
      <c r="I264" s="232">
        <f>SUM(L263)</f>
        <v>0</v>
      </c>
      <c r="J264" s="232"/>
      <c r="K264" s="232"/>
      <c r="L264" s="232"/>
      <c r="M264" s="232"/>
      <c r="N264" s="13"/>
    </row>
    <row r="265" spans="2:14" ht="9.9499999999999993" customHeight="1" x14ac:dyDescent="0.25">
      <c r="B265" s="13"/>
      <c r="C265" s="143"/>
      <c r="D265" s="143"/>
      <c r="E265" s="143"/>
      <c r="F265" s="143"/>
      <c r="G265" s="143"/>
      <c r="H265" s="142"/>
      <c r="I265" s="143"/>
      <c r="J265" s="143"/>
      <c r="K265" s="144"/>
      <c r="L265" s="144"/>
      <c r="M265" s="144"/>
      <c r="N265" s="13"/>
    </row>
    <row r="266" spans="2:14" s="111" customFormat="1" ht="20.100000000000001" customHeight="1" x14ac:dyDescent="0.2">
      <c r="B266" s="108"/>
      <c r="C266" s="212" t="s">
        <v>85</v>
      </c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108"/>
    </row>
    <row r="267" spans="2:14" ht="20.100000000000001" customHeight="1" x14ac:dyDescent="0.25">
      <c r="B267" s="13"/>
      <c r="C267" s="233" t="s">
        <v>45</v>
      </c>
      <c r="D267" s="233"/>
      <c r="E267" s="233" t="s">
        <v>106</v>
      </c>
      <c r="F267" s="233"/>
      <c r="G267" s="233" t="s">
        <v>69</v>
      </c>
      <c r="H267" s="233"/>
      <c r="I267" s="233" t="s">
        <v>48</v>
      </c>
      <c r="J267" s="233"/>
      <c r="K267" s="130" t="s">
        <v>49</v>
      </c>
      <c r="L267" s="232" t="s">
        <v>52</v>
      </c>
      <c r="M267" s="232"/>
      <c r="N267" s="13"/>
    </row>
    <row r="268" spans="2:14" ht="20.100000000000001" customHeight="1" x14ac:dyDescent="0.25">
      <c r="B268" s="13"/>
      <c r="C268" s="234"/>
      <c r="D268" s="234"/>
      <c r="E268" s="234"/>
      <c r="F268" s="234"/>
      <c r="G268" s="234"/>
      <c r="H268" s="234"/>
      <c r="I268" s="233">
        <f>SUM(E268*G268)</f>
        <v>0</v>
      </c>
      <c r="J268" s="233"/>
      <c r="K268" s="130" t="str">
        <f>IFERROR(VLOOKUP(C268,ورقة2!$A$7:$B$9,2,0),"")</f>
        <v/>
      </c>
      <c r="L268" s="232" t="str">
        <f>IFERROR(SUM(K268*I268),"")</f>
        <v/>
      </c>
      <c r="M268" s="232"/>
      <c r="N268" s="13"/>
    </row>
    <row r="269" spans="2:14" ht="20.100000000000001" customHeight="1" x14ac:dyDescent="0.25">
      <c r="B269" s="13"/>
      <c r="C269" s="234"/>
      <c r="D269" s="234"/>
      <c r="E269" s="234"/>
      <c r="F269" s="234"/>
      <c r="G269" s="234"/>
      <c r="H269" s="234"/>
      <c r="I269" s="233">
        <f>SUM(E269*G269)</f>
        <v>0</v>
      </c>
      <c r="J269" s="233"/>
      <c r="K269" s="130" t="str">
        <f>IFERROR(VLOOKUP(C269,ورقة2!$A$7:$B$9,2,0),"")</f>
        <v/>
      </c>
      <c r="L269" s="232" t="str">
        <f t="shared" ref="L269:L270" si="31">IFERROR(SUM(K269*I269),"")</f>
        <v/>
      </c>
      <c r="M269" s="232"/>
      <c r="N269" s="13"/>
    </row>
    <row r="270" spans="2:14" ht="20.100000000000001" customHeight="1" x14ac:dyDescent="0.25">
      <c r="B270" s="13"/>
      <c r="C270" s="234"/>
      <c r="D270" s="234"/>
      <c r="E270" s="234"/>
      <c r="F270" s="234"/>
      <c r="G270" s="234"/>
      <c r="H270" s="234"/>
      <c r="I270" s="233">
        <f>SUM(E270*G270)</f>
        <v>0</v>
      </c>
      <c r="J270" s="233"/>
      <c r="K270" s="130" t="str">
        <f>IFERROR(VLOOKUP(C270,ورقة2!$A$7:$B$9,2,0),"")</f>
        <v/>
      </c>
      <c r="L270" s="232" t="str">
        <f t="shared" si="31"/>
        <v/>
      </c>
      <c r="M270" s="232"/>
      <c r="N270" s="13"/>
    </row>
    <row r="271" spans="2:14" ht="20.100000000000001" customHeight="1" x14ac:dyDescent="0.25">
      <c r="B271" s="13"/>
      <c r="C271" s="233" t="s">
        <v>63</v>
      </c>
      <c r="D271" s="233"/>
      <c r="E271" s="233"/>
      <c r="F271" s="233"/>
      <c r="G271" s="233"/>
      <c r="H271" s="233"/>
      <c r="I271" s="232">
        <f>SUM(L268:M270)</f>
        <v>0</v>
      </c>
      <c r="J271" s="232"/>
      <c r="K271" s="232"/>
      <c r="L271" s="232"/>
      <c r="M271" s="232"/>
      <c r="N271" s="13"/>
    </row>
    <row r="272" spans="2:14" ht="9.9499999999999993" customHeight="1" x14ac:dyDescent="0.25">
      <c r="B272" s="13"/>
      <c r="C272" s="142"/>
      <c r="D272" s="142"/>
      <c r="E272" s="154"/>
      <c r="F272" s="140"/>
      <c r="G272" s="140"/>
      <c r="H272" s="142"/>
      <c r="I272" s="143"/>
      <c r="J272" s="143"/>
      <c r="K272" s="144"/>
      <c r="L272" s="144"/>
      <c r="M272" s="144"/>
      <c r="N272" s="13"/>
    </row>
    <row r="273" spans="2:14" ht="20.100000000000001" customHeight="1" x14ac:dyDescent="0.25">
      <c r="B273" s="13"/>
      <c r="C273" s="131" t="s">
        <v>24</v>
      </c>
      <c r="D273" s="207" t="s">
        <v>29</v>
      </c>
      <c r="E273" s="207"/>
      <c r="F273" s="207"/>
      <c r="G273" s="207"/>
      <c r="H273" s="207"/>
      <c r="I273" s="207"/>
      <c r="J273" s="207" t="s">
        <v>30</v>
      </c>
      <c r="K273" s="207"/>
      <c r="L273" s="207"/>
      <c r="M273" s="131" t="s">
        <v>31</v>
      </c>
      <c r="N273" s="13"/>
    </row>
    <row r="274" spans="2:14" ht="20.100000000000001" customHeight="1" x14ac:dyDescent="0.25">
      <c r="B274" s="13"/>
      <c r="C274" s="131" t="s">
        <v>109</v>
      </c>
      <c r="D274" s="205">
        <f>$D$50</f>
        <v>0</v>
      </c>
      <c r="E274" s="205"/>
      <c r="F274" s="205"/>
      <c r="G274" s="205"/>
      <c r="H274" s="205"/>
      <c r="I274" s="205"/>
      <c r="J274" s="205"/>
      <c r="K274" s="205"/>
      <c r="L274" s="205"/>
      <c r="M274" s="132"/>
      <c r="N274" s="13"/>
    </row>
    <row r="275" spans="2:14" ht="20.100000000000001" customHeight="1" x14ac:dyDescent="0.25">
      <c r="B275" s="13"/>
      <c r="C275" s="131" t="s">
        <v>28</v>
      </c>
      <c r="D275" s="205">
        <f>$D$51</f>
        <v>0</v>
      </c>
      <c r="E275" s="205"/>
      <c r="F275" s="205"/>
      <c r="G275" s="205"/>
      <c r="H275" s="205"/>
      <c r="I275" s="205"/>
      <c r="J275" s="205"/>
      <c r="K275" s="205"/>
      <c r="L275" s="205"/>
      <c r="M275" s="132"/>
      <c r="N275" s="13"/>
    </row>
    <row r="276" spans="2:14" ht="20.100000000000001" customHeight="1" x14ac:dyDescent="0.25">
      <c r="B276" s="13"/>
      <c r="C276" s="131" t="s">
        <v>26</v>
      </c>
      <c r="D276" s="205">
        <f>$D$52</f>
        <v>0</v>
      </c>
      <c r="E276" s="205"/>
      <c r="F276" s="205"/>
      <c r="G276" s="205"/>
      <c r="H276" s="205"/>
      <c r="I276" s="205"/>
      <c r="J276" s="205"/>
      <c r="K276" s="205"/>
      <c r="L276" s="205"/>
      <c r="M276" s="132"/>
      <c r="N276" s="13"/>
    </row>
    <row r="277" spans="2:14" ht="20.100000000000001" customHeight="1" x14ac:dyDescent="0.25">
      <c r="B277" s="13"/>
      <c r="C277" s="131" t="s">
        <v>27</v>
      </c>
      <c r="D277" s="205">
        <f>$D$53</f>
        <v>0</v>
      </c>
      <c r="E277" s="205"/>
      <c r="F277" s="205"/>
      <c r="G277" s="205"/>
      <c r="H277" s="205"/>
      <c r="I277" s="205"/>
      <c r="J277" s="205"/>
      <c r="K277" s="205"/>
      <c r="L277" s="205"/>
      <c r="M277" s="132"/>
      <c r="N277" s="13"/>
    </row>
    <row r="278" spans="2:14" ht="6.95" customHeight="1" x14ac:dyDescent="0.25"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2:14" ht="6.95" customHeight="1" x14ac:dyDescent="0.25"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</row>
    <row r="280" spans="2:14" x14ac:dyDescent="0.25"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</row>
  </sheetData>
  <sheetProtection algorithmName="SHA-512" hashValue="WRewxQBSxqxO3j7CyDvXZXJqd55KogNHA37bnwqymvJFoILwy3K3QBXlTE71cv3hIe/MXG/+Jx5WaO+uLvGlMw==" saltValue="3P0aeWDKDspgTYPQnaf+Jg==" spinCount="100000" sheet="1" objects="1" scenarios="1"/>
  <mergeCells count="470">
    <mergeCell ref="G2:H2"/>
    <mergeCell ref="I171:J171"/>
    <mergeCell ref="L131:M131"/>
    <mergeCell ref="I132:M132"/>
    <mergeCell ref="C134:M134"/>
    <mergeCell ref="L135:M135"/>
    <mergeCell ref="C131:D131"/>
    <mergeCell ref="C135:D135"/>
    <mergeCell ref="G135:H135"/>
    <mergeCell ref="I135:J135"/>
    <mergeCell ref="C132:H132"/>
    <mergeCell ref="G131:H131"/>
    <mergeCell ref="I131:J131"/>
    <mergeCell ref="E69:L69"/>
    <mergeCell ref="I2:J2"/>
    <mergeCell ref="L171:M171"/>
    <mergeCell ref="I113:J113"/>
    <mergeCell ref="L113:M113"/>
    <mergeCell ref="I58:J58"/>
    <mergeCell ref="L58:M58"/>
    <mergeCell ref="I169:J169"/>
    <mergeCell ref="L169:M169"/>
    <mergeCell ref="L158:M158"/>
    <mergeCell ref="L2:M2"/>
    <mergeCell ref="I56:J56"/>
    <mergeCell ref="L56:M56"/>
    <mergeCell ref="I111:J111"/>
    <mergeCell ref="L111:M111"/>
    <mergeCell ref="L176:M176"/>
    <mergeCell ref="J176:K176"/>
    <mergeCell ref="J165:L165"/>
    <mergeCell ref="D166:I166"/>
    <mergeCell ref="J166:L166"/>
    <mergeCell ref="C173:M173"/>
    <mergeCell ref="E159:F159"/>
    <mergeCell ref="L159:M159"/>
    <mergeCell ref="I160:M160"/>
    <mergeCell ref="I159:J159"/>
    <mergeCell ref="C155:M155"/>
    <mergeCell ref="E156:F156"/>
    <mergeCell ref="L156:M156"/>
    <mergeCell ref="E157:F157"/>
    <mergeCell ref="L157:M157"/>
    <mergeCell ref="E158:F158"/>
    <mergeCell ref="G169:H169"/>
    <mergeCell ref="F176:G176"/>
    <mergeCell ref="G171:H171"/>
    <mergeCell ref="D176:E176"/>
    <mergeCell ref="L45:M45"/>
    <mergeCell ref="J36:K36"/>
    <mergeCell ref="J37:K37"/>
    <mergeCell ref="L37:M37"/>
    <mergeCell ref="L38:M38"/>
    <mergeCell ref="L39:M39"/>
    <mergeCell ref="L40:M40"/>
    <mergeCell ref="L41:M41"/>
    <mergeCell ref="L42:M42"/>
    <mergeCell ref="L43:M43"/>
    <mergeCell ref="L44:M44"/>
    <mergeCell ref="C142:D142"/>
    <mergeCell ref="C143:D143"/>
    <mergeCell ref="C144:D144"/>
    <mergeCell ref="F74:H74"/>
    <mergeCell ref="C121:D121"/>
    <mergeCell ref="C122:D122"/>
    <mergeCell ref="C123:D123"/>
    <mergeCell ref="C124:D124"/>
    <mergeCell ref="C97:D97"/>
    <mergeCell ref="C127:M127"/>
    <mergeCell ref="D165:I165"/>
    <mergeCell ref="I158:J158"/>
    <mergeCell ref="C202:D202"/>
    <mergeCell ref="C189:M189"/>
    <mergeCell ref="I187:K187"/>
    <mergeCell ref="F187:H187"/>
    <mergeCell ref="F186:K186"/>
    <mergeCell ref="K184:L184"/>
    <mergeCell ref="H184:I184"/>
    <mergeCell ref="C195:D195"/>
    <mergeCell ref="C194:D194"/>
    <mergeCell ref="C193:D193"/>
    <mergeCell ref="C192:D192"/>
    <mergeCell ref="C191:D191"/>
    <mergeCell ref="C190:D190"/>
    <mergeCell ref="I225:J225"/>
    <mergeCell ref="L225:M225"/>
    <mergeCell ref="G225:H225"/>
    <mergeCell ref="G223:H223"/>
    <mergeCell ref="I214:M214"/>
    <mergeCell ref="C214:H214"/>
    <mergeCell ref="G213:H213"/>
    <mergeCell ref="I223:J223"/>
    <mergeCell ref="I206:M206"/>
    <mergeCell ref="C206:G206"/>
    <mergeCell ref="L223:M223"/>
    <mergeCell ref="C245:M245"/>
    <mergeCell ref="I243:M243"/>
    <mergeCell ref="C243:H243"/>
    <mergeCell ref="I242:J242"/>
    <mergeCell ref="G242:H242"/>
    <mergeCell ref="C242:D242"/>
    <mergeCell ref="C249:D249"/>
    <mergeCell ref="I248:J248"/>
    <mergeCell ref="G248:H248"/>
    <mergeCell ref="C248:D248"/>
    <mergeCell ref="L247:M247"/>
    <mergeCell ref="I247:J247"/>
    <mergeCell ref="G247:H247"/>
    <mergeCell ref="C247:D247"/>
    <mergeCell ref="L249:M249"/>
    <mergeCell ref="L248:M248"/>
    <mergeCell ref="L246:M246"/>
    <mergeCell ref="I246:J246"/>
    <mergeCell ref="G246:H246"/>
    <mergeCell ref="C246:D246"/>
    <mergeCell ref="I271:M271"/>
    <mergeCell ref="C271:H271"/>
    <mergeCell ref="D273:I273"/>
    <mergeCell ref="J273:L273"/>
    <mergeCell ref="D274:I274"/>
    <mergeCell ref="J274:L274"/>
    <mergeCell ref="F263:H263"/>
    <mergeCell ref="C263:E263"/>
    <mergeCell ref="L262:M262"/>
    <mergeCell ref="I262:K262"/>
    <mergeCell ref="F262:H262"/>
    <mergeCell ref="C262:E262"/>
    <mergeCell ref="L267:M267"/>
    <mergeCell ref="I267:J267"/>
    <mergeCell ref="G267:H267"/>
    <mergeCell ref="E267:F267"/>
    <mergeCell ref="C267:D267"/>
    <mergeCell ref="C266:M266"/>
    <mergeCell ref="E268:F268"/>
    <mergeCell ref="C268:D268"/>
    <mergeCell ref="E269:F269"/>
    <mergeCell ref="L269:M269"/>
    <mergeCell ref="E270:F270"/>
    <mergeCell ref="L270:M270"/>
    <mergeCell ref="L241:M241"/>
    <mergeCell ref="L242:M242"/>
    <mergeCell ref="I241:J241"/>
    <mergeCell ref="G241:H241"/>
    <mergeCell ref="C241:D241"/>
    <mergeCell ref="C238:M238"/>
    <mergeCell ref="I236:M236"/>
    <mergeCell ref="C236:H236"/>
    <mergeCell ref="L240:M240"/>
    <mergeCell ref="I240:J240"/>
    <mergeCell ref="G240:H240"/>
    <mergeCell ref="C259:M259"/>
    <mergeCell ref="J63:K63"/>
    <mergeCell ref="F63:G63"/>
    <mergeCell ref="D63:E63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F73:K73"/>
    <mergeCell ref="I74:K74"/>
    <mergeCell ref="C99:D99"/>
    <mergeCell ref="C100:D100"/>
    <mergeCell ref="C96:D96"/>
    <mergeCell ref="G124:H124"/>
    <mergeCell ref="C141:M141"/>
    <mergeCell ref="I257:M257"/>
    <mergeCell ref="I270:J270"/>
    <mergeCell ref="G270:H270"/>
    <mergeCell ref="C270:D270"/>
    <mergeCell ref="C261:M261"/>
    <mergeCell ref="I264:M264"/>
    <mergeCell ref="C264:H264"/>
    <mergeCell ref="L263:M263"/>
    <mergeCell ref="I263:K263"/>
    <mergeCell ref="I269:J269"/>
    <mergeCell ref="G269:H269"/>
    <mergeCell ref="C269:D269"/>
    <mergeCell ref="L268:M268"/>
    <mergeCell ref="I268:J268"/>
    <mergeCell ref="G268:H268"/>
    <mergeCell ref="C257:H257"/>
    <mergeCell ref="L255:M255"/>
    <mergeCell ref="L256:M256"/>
    <mergeCell ref="I256:J256"/>
    <mergeCell ref="G256:H256"/>
    <mergeCell ref="C256:D256"/>
    <mergeCell ref="I250:M250"/>
    <mergeCell ref="C250:H250"/>
    <mergeCell ref="I249:J249"/>
    <mergeCell ref="G249:H249"/>
    <mergeCell ref="G253:H253"/>
    <mergeCell ref="C253:D253"/>
    <mergeCell ref="C252:M252"/>
    <mergeCell ref="I255:J255"/>
    <mergeCell ref="G255:H255"/>
    <mergeCell ref="C255:D255"/>
    <mergeCell ref="L254:M254"/>
    <mergeCell ref="I254:J254"/>
    <mergeCell ref="G254:H254"/>
    <mergeCell ref="C254:D254"/>
    <mergeCell ref="L253:M253"/>
    <mergeCell ref="I253:J253"/>
    <mergeCell ref="L232:M232"/>
    <mergeCell ref="I232:J232"/>
    <mergeCell ref="G232:H232"/>
    <mergeCell ref="C232:D232"/>
    <mergeCell ref="C229:M229"/>
    <mergeCell ref="C240:D240"/>
    <mergeCell ref="L239:M239"/>
    <mergeCell ref="I239:J239"/>
    <mergeCell ref="G239:H239"/>
    <mergeCell ref="C239:D239"/>
    <mergeCell ref="L235:M235"/>
    <mergeCell ref="I235:J235"/>
    <mergeCell ref="G235:H235"/>
    <mergeCell ref="C235:D235"/>
    <mergeCell ref="L234:M234"/>
    <mergeCell ref="I234:J234"/>
    <mergeCell ref="G234:H234"/>
    <mergeCell ref="C234:D234"/>
    <mergeCell ref="L233:M233"/>
    <mergeCell ref="I233:J233"/>
    <mergeCell ref="G233:H233"/>
    <mergeCell ref="C233:D233"/>
    <mergeCell ref="C231:M231"/>
    <mergeCell ref="K183:L183"/>
    <mergeCell ref="H183:I183"/>
    <mergeCell ref="I175:M175"/>
    <mergeCell ref="C175:G175"/>
    <mergeCell ref="C205:D205"/>
    <mergeCell ref="C204:D204"/>
    <mergeCell ref="C201:D201"/>
    <mergeCell ref="C200:D200"/>
    <mergeCell ref="C199:D199"/>
    <mergeCell ref="C198:D198"/>
    <mergeCell ref="C197:D197"/>
    <mergeCell ref="C196:D196"/>
    <mergeCell ref="E182:L182"/>
    <mergeCell ref="C180:M180"/>
    <mergeCell ref="I178:M178"/>
    <mergeCell ref="C178:G178"/>
    <mergeCell ref="G224:I224"/>
    <mergeCell ref="J224:M224"/>
    <mergeCell ref="C208:M208"/>
    <mergeCell ref="G209:H209"/>
    <mergeCell ref="C209:D209"/>
    <mergeCell ref="C227:M227"/>
    <mergeCell ref="C213:D213"/>
    <mergeCell ref="C160:H160"/>
    <mergeCell ref="G159:H159"/>
    <mergeCell ref="G158:H158"/>
    <mergeCell ref="G157:H157"/>
    <mergeCell ref="G156:H156"/>
    <mergeCell ref="C158:D158"/>
    <mergeCell ref="C159:D159"/>
    <mergeCell ref="J219:L219"/>
    <mergeCell ref="D220:I220"/>
    <mergeCell ref="J220:L220"/>
    <mergeCell ref="G211:H211"/>
    <mergeCell ref="C211:D211"/>
    <mergeCell ref="G210:H210"/>
    <mergeCell ref="C210:D210"/>
    <mergeCell ref="D216:I216"/>
    <mergeCell ref="J216:L216"/>
    <mergeCell ref="D217:I217"/>
    <mergeCell ref="J217:L217"/>
    <mergeCell ref="D218:I218"/>
    <mergeCell ref="J218:L218"/>
    <mergeCell ref="D219:I219"/>
    <mergeCell ref="C212:D212"/>
    <mergeCell ref="G212:H212"/>
    <mergeCell ref="C203:D203"/>
    <mergeCell ref="I156:J156"/>
    <mergeCell ref="I157:J157"/>
    <mergeCell ref="L152:M152"/>
    <mergeCell ref="I153:M153"/>
    <mergeCell ref="C148:M148"/>
    <mergeCell ref="C150:M150"/>
    <mergeCell ref="C151:E151"/>
    <mergeCell ref="I151:K151"/>
    <mergeCell ref="L151:M151"/>
    <mergeCell ref="C152:E152"/>
    <mergeCell ref="I152:K152"/>
    <mergeCell ref="C153:H153"/>
    <mergeCell ref="F152:H152"/>
    <mergeCell ref="F151:H151"/>
    <mergeCell ref="C156:D156"/>
    <mergeCell ref="C157:D157"/>
    <mergeCell ref="L144:M144"/>
    <mergeCell ref="L145:M145"/>
    <mergeCell ref="I146:M146"/>
    <mergeCell ref="C145:D145"/>
    <mergeCell ref="G144:H144"/>
    <mergeCell ref="G145:H145"/>
    <mergeCell ref="C146:H146"/>
    <mergeCell ref="I145:J145"/>
    <mergeCell ref="I144:J144"/>
    <mergeCell ref="L143:M143"/>
    <mergeCell ref="G142:H142"/>
    <mergeCell ref="G143:H143"/>
    <mergeCell ref="L136:M136"/>
    <mergeCell ref="L137:M137"/>
    <mergeCell ref="L138:M138"/>
    <mergeCell ref="I138:J138"/>
    <mergeCell ref="I137:J137"/>
    <mergeCell ref="I136:J136"/>
    <mergeCell ref="I139:M139"/>
    <mergeCell ref="C139:H139"/>
    <mergeCell ref="G138:H138"/>
    <mergeCell ref="C136:D136"/>
    <mergeCell ref="C137:D137"/>
    <mergeCell ref="C138:D138"/>
    <mergeCell ref="I143:J143"/>
    <mergeCell ref="I142:J142"/>
    <mergeCell ref="L142:M142"/>
    <mergeCell ref="G137:H137"/>
    <mergeCell ref="G136:H136"/>
    <mergeCell ref="L128:M128"/>
    <mergeCell ref="L129:M129"/>
    <mergeCell ref="L130:M130"/>
    <mergeCell ref="C128:D128"/>
    <mergeCell ref="C129:D129"/>
    <mergeCell ref="C130:D130"/>
    <mergeCell ref="G130:H130"/>
    <mergeCell ref="G129:H129"/>
    <mergeCell ref="G128:H128"/>
    <mergeCell ref="I130:J130"/>
    <mergeCell ref="I129:J129"/>
    <mergeCell ref="I128:J128"/>
    <mergeCell ref="L123:M123"/>
    <mergeCell ref="L124:M124"/>
    <mergeCell ref="I125:M125"/>
    <mergeCell ref="I124:J124"/>
    <mergeCell ref="I123:J123"/>
    <mergeCell ref="C125:H125"/>
    <mergeCell ref="G123:H123"/>
    <mergeCell ref="C118:M118"/>
    <mergeCell ref="C120:M120"/>
    <mergeCell ref="L121:M121"/>
    <mergeCell ref="L122:M122"/>
    <mergeCell ref="I122:J122"/>
    <mergeCell ref="I121:J121"/>
    <mergeCell ref="G122:H122"/>
    <mergeCell ref="G121:H121"/>
    <mergeCell ref="C76:M76"/>
    <mergeCell ref="C115:M115"/>
    <mergeCell ref="C95:M95"/>
    <mergeCell ref="I101:M101"/>
    <mergeCell ref="G96:H96"/>
    <mergeCell ref="G97:H97"/>
    <mergeCell ref="G99:H99"/>
    <mergeCell ref="G100:H100"/>
    <mergeCell ref="C101:H101"/>
    <mergeCell ref="C98:D98"/>
    <mergeCell ref="G98:H98"/>
    <mergeCell ref="G113:H113"/>
    <mergeCell ref="G111:H111"/>
    <mergeCell ref="D104:I104"/>
    <mergeCell ref="D105:I105"/>
    <mergeCell ref="D106:I106"/>
    <mergeCell ref="D107:I107"/>
    <mergeCell ref="D108:I108"/>
    <mergeCell ref="J104:L104"/>
    <mergeCell ref="J105:L105"/>
    <mergeCell ref="J106:L106"/>
    <mergeCell ref="J107:L107"/>
    <mergeCell ref="J108:L108"/>
    <mergeCell ref="C62:G62"/>
    <mergeCell ref="I62:M62"/>
    <mergeCell ref="L63:M63"/>
    <mergeCell ref="G56:H56"/>
    <mergeCell ref="G58:H58"/>
    <mergeCell ref="H70:I70"/>
    <mergeCell ref="H71:I71"/>
    <mergeCell ref="K71:L71"/>
    <mergeCell ref="K70:L70"/>
    <mergeCell ref="C67:M67"/>
    <mergeCell ref="J47:M47"/>
    <mergeCell ref="C47:I47"/>
    <mergeCell ref="D49:I49"/>
    <mergeCell ref="J49:L49"/>
    <mergeCell ref="D50:I50"/>
    <mergeCell ref="J50:L50"/>
    <mergeCell ref="D51:I51"/>
    <mergeCell ref="J51:L51"/>
    <mergeCell ref="D52:I52"/>
    <mergeCell ref="J44:K44"/>
    <mergeCell ref="J45:K45"/>
    <mergeCell ref="C41:I41"/>
    <mergeCell ref="C42:I42"/>
    <mergeCell ref="C43:I43"/>
    <mergeCell ref="C44:I44"/>
    <mergeCell ref="C45:I45"/>
    <mergeCell ref="L46:M46"/>
    <mergeCell ref="J46:K46"/>
    <mergeCell ref="C46:I46"/>
    <mergeCell ref="J40:K40"/>
    <mergeCell ref="C36:I36"/>
    <mergeCell ref="C37:I37"/>
    <mergeCell ref="C38:I38"/>
    <mergeCell ref="C39:I39"/>
    <mergeCell ref="C40:I40"/>
    <mergeCell ref="J41:K41"/>
    <mergeCell ref="J42:K42"/>
    <mergeCell ref="J43:K43"/>
    <mergeCell ref="C16:G16"/>
    <mergeCell ref="I16:M16"/>
    <mergeCell ref="C33:F33"/>
    <mergeCell ref="I33:L33"/>
    <mergeCell ref="C35:M35"/>
    <mergeCell ref="L36:M36"/>
    <mergeCell ref="J38:K38"/>
    <mergeCell ref="C11:F11"/>
    <mergeCell ref="J39:K39"/>
    <mergeCell ref="D275:I275"/>
    <mergeCell ref="J275:L275"/>
    <mergeCell ref="D276:I276"/>
    <mergeCell ref="J276:L276"/>
    <mergeCell ref="D277:I277"/>
    <mergeCell ref="J277:L277"/>
    <mergeCell ref="J52:L52"/>
    <mergeCell ref="D53:I53"/>
    <mergeCell ref="J53:L53"/>
    <mergeCell ref="D162:I162"/>
    <mergeCell ref="J162:L162"/>
    <mergeCell ref="D163:I163"/>
    <mergeCell ref="J163:L163"/>
    <mergeCell ref="D164:I164"/>
    <mergeCell ref="J164:L164"/>
    <mergeCell ref="C93:G93"/>
    <mergeCell ref="I93:M93"/>
    <mergeCell ref="C77:D77"/>
    <mergeCell ref="C78:D78"/>
    <mergeCell ref="C79:D79"/>
    <mergeCell ref="C80:D80"/>
    <mergeCell ref="C65:G65"/>
    <mergeCell ref="I65:M65"/>
    <mergeCell ref="C60:M60"/>
    <mergeCell ref="G3:I3"/>
    <mergeCell ref="J3:M3"/>
    <mergeCell ref="G57:I57"/>
    <mergeCell ref="J57:M57"/>
    <mergeCell ref="G112:I112"/>
    <mergeCell ref="J112:M112"/>
    <mergeCell ref="G170:I170"/>
    <mergeCell ref="J170:M170"/>
    <mergeCell ref="G4:I4"/>
    <mergeCell ref="J4:M4"/>
    <mergeCell ref="I11:L11"/>
    <mergeCell ref="B12:M12"/>
    <mergeCell ref="C13:G13"/>
    <mergeCell ref="I13:M13"/>
    <mergeCell ref="C15:M15"/>
    <mergeCell ref="C9:C10"/>
    <mergeCell ref="I9:I10"/>
    <mergeCell ref="C6:M6"/>
    <mergeCell ref="C8:G8"/>
    <mergeCell ref="I8:M8"/>
    <mergeCell ref="D9:F9"/>
    <mergeCell ref="D10:F10"/>
    <mergeCell ref="J9:L9"/>
    <mergeCell ref="J10:L10"/>
  </mergeCells>
  <dataValidations count="1">
    <dataValidation operator="equal" showInputMessage="1" showErrorMessage="1" sqref="C78:D92"/>
  </dataValidations>
  <printOptions horizontalCentered="1"/>
  <pageMargins left="0" right="0" top="0.39370078740157483" bottom="0" header="0" footer="0.11811023622047245"/>
  <pageSetup paperSize="9" scale="75" fitToWidth="2" fitToHeight="10" orientation="portrait" r:id="rId1"/>
  <headerFooter alignWithMargins="0">
    <oddHeader>&amp;R&amp;G</oddHeader>
    <oddFooter>&amp;L&amp;"Sakkal Majalla,عادي"&amp;Yأعداد:أحمد  بن يوسف الحبيل -كلية إدارة الاعمال&amp;Cصفحة &amp;P من &amp;N</oddFooter>
  </headerFooter>
  <rowBreaks count="5" manualBreakCount="5">
    <brk id="55" min="1" max="13" man="1"/>
    <brk id="110" min="1" max="13" man="1"/>
    <brk id="168" min="1" max="13" man="1"/>
    <brk id="222" min="1" max="13" man="1"/>
    <brk id="279" min="1" max="1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>
          <x14:formula1>
            <xm:f>ورقة2!$B$30:$B$47</xm:f>
          </x14:formula1>
          <xm:sqref>I78:I92 I97:I100 I191:I205 I210:I213 G71</xm:sqref>
        </x14:dataValidation>
        <x14:dataValidation type="list" allowBlank="1" showInputMessage="1" showErrorMessage="1">
          <x14:formula1>
            <xm:f>ورقة2!$A$80:$A$81</xm:f>
          </x14:formula1>
          <xm:sqref>E97:E100 E210:E213</xm:sqref>
        </x14:dataValidation>
        <x14:dataValidation type="list" allowBlank="1" showInputMessage="1" showErrorMessage="1">
          <x14:formula1>
            <xm:f>ورقة2!$B$59:$B$61</xm:f>
          </x14:formula1>
          <xm:sqref>F152 F263</xm:sqref>
        </x14:dataValidation>
        <x14:dataValidation type="list" allowBlank="1" showInputMessage="1" showErrorMessage="1">
          <x14:formula1>
            <xm:f>ورقة2!$B$59:$B$78</xm:f>
          </x14:formula1>
          <xm:sqref>C152:E152 F97:F100 C263:E263 F210:F213</xm:sqref>
        </x14:dataValidation>
        <x14:dataValidation type="list" allowBlank="1" showInputMessage="1" showErrorMessage="1">
          <x14:formula1>
            <xm:f>ورقة2!$B$11:$B$22</xm:f>
          </x14:formula1>
          <xm:sqref>E157:F159 E268:F270</xm:sqref>
        </x14:dataValidation>
        <x14:dataValidation type="list" allowBlank="1" showInputMessage="1" showErrorMessage="1">
          <x14:formula1>
            <xm:f>ورقة2!$A$7:$A$9</xm:f>
          </x14:formula1>
          <xm:sqref>C157:C159 C268:C270</xm:sqref>
        </x14:dataValidation>
        <x14:dataValidation type="list" allowBlank="1" showInputMessage="1" showErrorMessage="1">
          <x14:formula1>
            <xm:f>ورقة2!$B$49:$B$57</xm:f>
          </x14:formula1>
          <xm:sqref>I74:K74 I187:K187</xm:sqref>
        </x14:dataValidation>
        <x14:dataValidation type="list" allowBlank="1" showInputMessage="1" showErrorMessage="1">
          <x14:formula1>
            <xm:f>ورقة2!$A$2:$A$5</xm:f>
          </x14:formula1>
          <xm:sqref>E71 F78:F92 C136:C138 C122:C124 C97:C100 C240:C242 C129:C131 E184 F191:F205 C247:C249 C143:C145 C254:C256 C233:C235 C210:C213</xm:sqref>
        </x14:dataValidation>
        <x14:dataValidation type="list" allowBlank="1" showInputMessage="1" showErrorMessage="1">
          <x14:formula1>
            <xm:f>ورقة2!$B$130:$B$131</xm:f>
          </x14:formula1>
          <xm:sqref>D18:D32 J18:J32</xm:sqref>
        </x14:dataValidation>
        <x14:dataValidation type="list" allowBlank="1" showInputMessage="1" showErrorMessage="1">
          <x14:formula1>
            <xm:f>ورقة2!$B$88:$B$127</xm:f>
          </x14:formula1>
          <xm:sqref>E18:E32 K18:K32</xm:sqref>
        </x14:dataValidation>
        <x14:dataValidation type="list" allowBlank="1" showInputMessage="1" showErrorMessage="1">
          <x14:formula1>
            <xm:f>ورقة2!$B$83:$B$85</xm:f>
          </x14:formula1>
          <xm:sqref>F18:F32 L18:L32</xm:sqref>
        </x14:dataValidation>
        <x14:dataValidation type="list" allowBlank="1" showInputMessage="1" showErrorMessage="1">
          <x14:formula1>
            <xm:f>ورقة2!$B$133:$B$135</xm:f>
          </x14:formula1>
          <xm:sqref>G78:G92 G191:G205</xm:sqref>
        </x14:dataValidation>
        <x14:dataValidation type="list" allowBlank="1" showInputMessage="1" showErrorMessage="1">
          <x14:formula1>
            <xm:f>ورقة2!$A$139:$A$141</xm:f>
          </x14:formula1>
          <xm:sqref>E122:E124 E129:E131 E136:E138 E143:E145 E233:E235 E240:E242 E247:E249 E254:E256</xm:sqref>
        </x14:dataValidation>
        <x14:dataValidation type="list" allowBlank="1" showInputMessage="1" showErrorMessage="1">
          <x14:formula1>
            <xm:f>ورقة2!$B$133:$B$134</xm:f>
          </x14:formula1>
          <xm:sqref>G122:H124 G129:H131 G136:H138 G143:H145 G233:H235 G240:H242 G247:H249 G254:H256</xm:sqref>
        </x14:dataValidation>
        <x14:dataValidation type="list" allowBlank="1" showInputMessage="1" showErrorMessage="1">
          <x14:formula1>
            <xm:f>ورقة2!$B$30:$B$31</xm:f>
          </x14:formula1>
          <xm:sqref>F71</xm:sqref>
        </x14:dataValidation>
        <x14:dataValidation type="list" allowBlank="1" showInputMessage="1" showErrorMessage="1">
          <x14:formula1>
            <xm:f>ورقة2!$B$24:$B$27</xm:f>
          </x14:formula1>
          <xm:sqref>G157:H159 G268:H270</xm:sqref>
        </x14:dataValidation>
        <x14:dataValidation type="list" allowBlank="1" showInputMessage="1" showErrorMessage="1">
          <x14:formula1>
            <xm:f>ورقة2!A$147:A$148</xm:f>
          </x14:formula1>
          <xm:sqref>L191:L205 L78:L92</xm:sqref>
        </x14:dataValidation>
        <x14:dataValidation type="list" allowBlank="1" showInputMessage="1" showErrorMessage="1">
          <x14:formula1>
            <xm:f>ورقة2!B$30:B$31</xm:f>
          </x14:formula1>
          <xm:sqref>F184</xm:sqref>
        </x14:dataValidation>
        <x14:dataValidation type="list" allowBlank="1" showInputMessage="1" showErrorMessage="1">
          <x14:formula1>
            <xm:f>ورقة2!B$30:B$47</xm:f>
          </x14:formula1>
          <xm:sqref>G184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8"/>
  <sheetViews>
    <sheetView rightToLeft="1" topLeftCell="A19" workbookViewId="0">
      <selection activeCell="A150" sqref="A150"/>
    </sheetView>
  </sheetViews>
  <sheetFormatPr defaultRowHeight="14.25" x14ac:dyDescent="0.2"/>
  <cols>
    <col min="1" max="1" width="21.5" customWidth="1"/>
  </cols>
  <sheetData>
    <row r="2" spans="1:2" x14ac:dyDescent="0.2">
      <c r="A2" t="s">
        <v>51</v>
      </c>
      <c r="B2">
        <v>200</v>
      </c>
    </row>
    <row r="3" spans="1:2" x14ac:dyDescent="0.2">
      <c r="A3" t="s">
        <v>56</v>
      </c>
      <c r="B3">
        <v>250</v>
      </c>
    </row>
    <row r="4" spans="1:2" x14ac:dyDescent="0.2">
      <c r="A4" t="s">
        <v>57</v>
      </c>
      <c r="B4">
        <v>300</v>
      </c>
    </row>
    <row r="5" spans="1:2" x14ac:dyDescent="0.2">
      <c r="A5" t="s">
        <v>86</v>
      </c>
      <c r="B5">
        <v>150</v>
      </c>
    </row>
    <row r="7" spans="1:2" x14ac:dyDescent="0.2">
      <c r="A7" t="s">
        <v>87</v>
      </c>
      <c r="B7">
        <v>60</v>
      </c>
    </row>
    <row r="8" spans="1:2" x14ac:dyDescent="0.2">
      <c r="A8" t="s">
        <v>88</v>
      </c>
      <c r="B8">
        <v>60</v>
      </c>
    </row>
    <row r="9" spans="1:2" x14ac:dyDescent="0.2">
      <c r="A9" t="s">
        <v>89</v>
      </c>
      <c r="B9">
        <v>60</v>
      </c>
    </row>
    <row r="11" spans="1:2" x14ac:dyDescent="0.2">
      <c r="A11" t="s">
        <v>46</v>
      </c>
      <c r="B11">
        <v>5</v>
      </c>
    </row>
    <row r="12" spans="1:2" x14ac:dyDescent="0.2">
      <c r="A12" t="s">
        <v>46</v>
      </c>
      <c r="B12">
        <v>10</v>
      </c>
    </row>
    <row r="13" spans="1:2" x14ac:dyDescent="0.2">
      <c r="A13" t="s">
        <v>46</v>
      </c>
      <c r="B13">
        <v>15</v>
      </c>
    </row>
    <row r="14" spans="1:2" x14ac:dyDescent="0.2">
      <c r="A14" t="s">
        <v>46</v>
      </c>
      <c r="B14">
        <v>20</v>
      </c>
    </row>
    <row r="15" spans="1:2" x14ac:dyDescent="0.2">
      <c r="A15" t="s">
        <v>46</v>
      </c>
      <c r="B15">
        <v>25</v>
      </c>
    </row>
    <row r="16" spans="1:2" x14ac:dyDescent="0.2">
      <c r="A16" t="s">
        <v>46</v>
      </c>
      <c r="B16">
        <v>30</v>
      </c>
    </row>
    <row r="17" spans="1:2" x14ac:dyDescent="0.2">
      <c r="A17" t="s">
        <v>46</v>
      </c>
      <c r="B17">
        <v>35</v>
      </c>
    </row>
    <row r="18" spans="1:2" x14ac:dyDescent="0.2">
      <c r="A18" t="s">
        <v>46</v>
      </c>
      <c r="B18">
        <v>40</v>
      </c>
    </row>
    <row r="19" spans="1:2" x14ac:dyDescent="0.2">
      <c r="A19" t="s">
        <v>46</v>
      </c>
      <c r="B19">
        <v>45</v>
      </c>
    </row>
    <row r="20" spans="1:2" x14ac:dyDescent="0.2">
      <c r="A20" t="s">
        <v>46</v>
      </c>
      <c r="B20">
        <v>50</v>
      </c>
    </row>
    <row r="21" spans="1:2" x14ac:dyDescent="0.2">
      <c r="A21" t="s">
        <v>46</v>
      </c>
      <c r="B21">
        <v>55</v>
      </c>
    </row>
    <row r="22" spans="1:2" x14ac:dyDescent="0.2">
      <c r="A22" t="s">
        <v>46</v>
      </c>
      <c r="B22">
        <v>60</v>
      </c>
    </row>
    <row r="24" spans="1:2" x14ac:dyDescent="0.2">
      <c r="A24" t="s">
        <v>69</v>
      </c>
      <c r="B24">
        <v>1</v>
      </c>
    </row>
    <row r="25" spans="1:2" x14ac:dyDescent="0.2">
      <c r="A25" t="s">
        <v>69</v>
      </c>
      <c r="B25">
        <v>2</v>
      </c>
    </row>
    <row r="26" spans="1:2" x14ac:dyDescent="0.2">
      <c r="A26" t="s">
        <v>69</v>
      </c>
      <c r="B26">
        <v>3</v>
      </c>
    </row>
    <row r="27" spans="1:2" x14ac:dyDescent="0.2">
      <c r="A27" t="s">
        <v>69</v>
      </c>
      <c r="B27">
        <v>4</v>
      </c>
    </row>
    <row r="28" spans="1:2" x14ac:dyDescent="0.2">
      <c r="A28" t="s">
        <v>69</v>
      </c>
      <c r="B28">
        <v>5</v>
      </c>
    </row>
    <row r="30" spans="1:2" x14ac:dyDescent="0.2">
      <c r="A30" t="s">
        <v>47</v>
      </c>
      <c r="B30">
        <v>1</v>
      </c>
    </row>
    <row r="31" spans="1:2" x14ac:dyDescent="0.2">
      <c r="A31" t="s">
        <v>47</v>
      </c>
      <c r="B31">
        <v>2</v>
      </c>
    </row>
    <row r="32" spans="1:2" x14ac:dyDescent="0.2">
      <c r="A32" t="s">
        <v>47</v>
      </c>
      <c r="B32">
        <v>3</v>
      </c>
    </row>
    <row r="33" spans="1:2" x14ac:dyDescent="0.2">
      <c r="A33" t="s">
        <v>47</v>
      </c>
      <c r="B33">
        <v>4</v>
      </c>
    </row>
    <row r="34" spans="1:2" x14ac:dyDescent="0.2">
      <c r="A34" t="s">
        <v>47</v>
      </c>
      <c r="B34">
        <v>5</v>
      </c>
    </row>
    <row r="35" spans="1:2" x14ac:dyDescent="0.2">
      <c r="A35" t="s">
        <v>47</v>
      </c>
      <c r="B35">
        <v>6</v>
      </c>
    </row>
    <row r="36" spans="1:2" x14ac:dyDescent="0.2">
      <c r="A36" t="s">
        <v>47</v>
      </c>
      <c r="B36">
        <v>7</v>
      </c>
    </row>
    <row r="37" spans="1:2" x14ac:dyDescent="0.2">
      <c r="A37" t="s">
        <v>47</v>
      </c>
      <c r="B37">
        <v>8</v>
      </c>
    </row>
    <row r="38" spans="1:2" x14ac:dyDescent="0.2">
      <c r="A38" t="s">
        <v>47</v>
      </c>
      <c r="B38">
        <v>9</v>
      </c>
    </row>
    <row r="39" spans="1:2" x14ac:dyDescent="0.2">
      <c r="A39" t="s">
        <v>47</v>
      </c>
      <c r="B39">
        <v>10</v>
      </c>
    </row>
    <row r="40" spans="1:2" x14ac:dyDescent="0.2">
      <c r="A40" t="s">
        <v>47</v>
      </c>
      <c r="B40">
        <v>11</v>
      </c>
    </row>
    <row r="41" spans="1:2" x14ac:dyDescent="0.2">
      <c r="A41" t="s">
        <v>47</v>
      </c>
      <c r="B41">
        <v>12</v>
      </c>
    </row>
    <row r="42" spans="1:2" x14ac:dyDescent="0.2">
      <c r="A42" t="s">
        <v>47</v>
      </c>
      <c r="B42">
        <v>13</v>
      </c>
    </row>
    <row r="43" spans="1:2" x14ac:dyDescent="0.2">
      <c r="A43" t="s">
        <v>47</v>
      </c>
      <c r="B43">
        <v>14</v>
      </c>
    </row>
    <row r="44" spans="1:2" x14ac:dyDescent="0.2">
      <c r="A44" t="s">
        <v>47</v>
      </c>
      <c r="B44">
        <v>15</v>
      </c>
    </row>
    <row r="45" spans="1:2" x14ac:dyDescent="0.2">
      <c r="A45" t="s">
        <v>47</v>
      </c>
      <c r="B45">
        <v>16</v>
      </c>
    </row>
    <row r="46" spans="1:2" x14ac:dyDescent="0.2">
      <c r="A46" t="s">
        <v>47</v>
      </c>
      <c r="B46">
        <v>17</v>
      </c>
    </row>
    <row r="47" spans="1:2" x14ac:dyDescent="0.2">
      <c r="A47" t="s">
        <v>47</v>
      </c>
      <c r="B47">
        <v>18</v>
      </c>
    </row>
    <row r="49" spans="1:2" x14ac:dyDescent="0.2">
      <c r="A49" t="s">
        <v>90</v>
      </c>
      <c r="B49">
        <v>1000</v>
      </c>
    </row>
    <row r="50" spans="1:2" x14ac:dyDescent="0.2">
      <c r="A50" t="s">
        <v>90</v>
      </c>
      <c r="B50">
        <v>1500</v>
      </c>
    </row>
    <row r="51" spans="1:2" x14ac:dyDescent="0.2">
      <c r="A51" t="s">
        <v>90</v>
      </c>
      <c r="B51">
        <v>2000</v>
      </c>
    </row>
    <row r="52" spans="1:2" x14ac:dyDescent="0.2">
      <c r="A52" t="s">
        <v>90</v>
      </c>
      <c r="B52">
        <v>2500</v>
      </c>
    </row>
    <row r="53" spans="1:2" x14ac:dyDescent="0.2">
      <c r="A53" t="s">
        <v>90</v>
      </c>
      <c r="B53">
        <v>3000</v>
      </c>
    </row>
    <row r="54" spans="1:2" x14ac:dyDescent="0.2">
      <c r="A54" t="s">
        <v>90</v>
      </c>
      <c r="B54">
        <v>3500</v>
      </c>
    </row>
    <row r="55" spans="1:2" x14ac:dyDescent="0.2">
      <c r="A55" t="s">
        <v>90</v>
      </c>
      <c r="B55">
        <v>4000</v>
      </c>
    </row>
    <row r="56" spans="1:2" x14ac:dyDescent="0.2">
      <c r="A56" t="s">
        <v>90</v>
      </c>
      <c r="B56">
        <v>4500</v>
      </c>
    </row>
    <row r="57" spans="1:2" x14ac:dyDescent="0.2">
      <c r="A57" t="s">
        <v>90</v>
      </c>
      <c r="B57">
        <v>5000</v>
      </c>
    </row>
    <row r="59" spans="1:2" x14ac:dyDescent="0.2">
      <c r="A59" t="s">
        <v>65</v>
      </c>
      <c r="B59">
        <v>1</v>
      </c>
    </row>
    <row r="60" spans="1:2" x14ac:dyDescent="0.2">
      <c r="A60" t="s">
        <v>65</v>
      </c>
      <c r="B60">
        <v>2</v>
      </c>
    </row>
    <row r="61" spans="1:2" x14ac:dyDescent="0.2">
      <c r="A61" t="s">
        <v>65</v>
      </c>
      <c r="B61">
        <v>3</v>
      </c>
    </row>
    <row r="62" spans="1:2" x14ac:dyDescent="0.2">
      <c r="A62" t="s">
        <v>65</v>
      </c>
      <c r="B62">
        <v>4</v>
      </c>
    </row>
    <row r="63" spans="1:2" x14ac:dyDescent="0.2">
      <c r="A63" t="s">
        <v>65</v>
      </c>
      <c r="B63">
        <v>5</v>
      </c>
    </row>
    <row r="64" spans="1:2" x14ac:dyDescent="0.2">
      <c r="A64" t="s">
        <v>65</v>
      </c>
      <c r="B64">
        <v>6</v>
      </c>
    </row>
    <row r="65" spans="1:2" x14ac:dyDescent="0.2">
      <c r="A65" t="s">
        <v>65</v>
      </c>
      <c r="B65">
        <v>7</v>
      </c>
    </row>
    <row r="66" spans="1:2" x14ac:dyDescent="0.2">
      <c r="A66" t="s">
        <v>65</v>
      </c>
      <c r="B66">
        <v>8</v>
      </c>
    </row>
    <row r="67" spans="1:2" x14ac:dyDescent="0.2">
      <c r="A67" t="s">
        <v>65</v>
      </c>
      <c r="B67">
        <v>9</v>
      </c>
    </row>
    <row r="68" spans="1:2" x14ac:dyDescent="0.2">
      <c r="A68" t="s">
        <v>65</v>
      </c>
      <c r="B68">
        <v>10</v>
      </c>
    </row>
    <row r="69" spans="1:2" x14ac:dyDescent="0.2">
      <c r="A69" t="s">
        <v>65</v>
      </c>
      <c r="B69">
        <v>11</v>
      </c>
    </row>
    <row r="70" spans="1:2" x14ac:dyDescent="0.2">
      <c r="A70" t="s">
        <v>65</v>
      </c>
      <c r="B70">
        <v>12</v>
      </c>
    </row>
    <row r="71" spans="1:2" x14ac:dyDescent="0.2">
      <c r="A71" t="s">
        <v>65</v>
      </c>
      <c r="B71">
        <v>13</v>
      </c>
    </row>
    <row r="72" spans="1:2" x14ac:dyDescent="0.2">
      <c r="A72" t="s">
        <v>65</v>
      </c>
      <c r="B72">
        <v>14</v>
      </c>
    </row>
    <row r="73" spans="1:2" x14ac:dyDescent="0.2">
      <c r="A73" t="s">
        <v>65</v>
      </c>
      <c r="B73">
        <v>15</v>
      </c>
    </row>
    <row r="74" spans="1:2" x14ac:dyDescent="0.2">
      <c r="A74" t="s">
        <v>65</v>
      </c>
      <c r="B74">
        <v>16</v>
      </c>
    </row>
    <row r="75" spans="1:2" x14ac:dyDescent="0.2">
      <c r="A75" t="s">
        <v>65</v>
      </c>
      <c r="B75">
        <v>17</v>
      </c>
    </row>
    <row r="76" spans="1:2" x14ac:dyDescent="0.2">
      <c r="A76" t="s">
        <v>65</v>
      </c>
      <c r="B76">
        <v>18</v>
      </c>
    </row>
    <row r="77" spans="1:2" x14ac:dyDescent="0.2">
      <c r="A77" t="s">
        <v>65</v>
      </c>
      <c r="B77">
        <v>19</v>
      </c>
    </row>
    <row r="78" spans="1:2" x14ac:dyDescent="0.2">
      <c r="A78" t="s">
        <v>65</v>
      </c>
      <c r="B78">
        <v>20</v>
      </c>
    </row>
    <row r="80" spans="1:2" x14ac:dyDescent="0.2">
      <c r="A80" t="s">
        <v>104</v>
      </c>
    </row>
    <row r="81" spans="1:2" x14ac:dyDescent="0.2">
      <c r="A81" t="s">
        <v>105</v>
      </c>
    </row>
    <row r="83" spans="1:2" x14ac:dyDescent="0.2">
      <c r="A83" t="s">
        <v>116</v>
      </c>
      <c r="B83">
        <v>1500</v>
      </c>
    </row>
    <row r="84" spans="1:2" x14ac:dyDescent="0.2">
      <c r="B84">
        <v>3000</v>
      </c>
    </row>
    <row r="85" spans="1:2" x14ac:dyDescent="0.2">
      <c r="B85">
        <v>4500</v>
      </c>
    </row>
    <row r="88" spans="1:2" x14ac:dyDescent="0.2">
      <c r="A88" t="s">
        <v>112</v>
      </c>
      <c r="B88">
        <v>1</v>
      </c>
    </row>
    <row r="89" spans="1:2" x14ac:dyDescent="0.2">
      <c r="A89" t="s">
        <v>112</v>
      </c>
      <c r="B89">
        <v>2</v>
      </c>
    </row>
    <row r="90" spans="1:2" x14ac:dyDescent="0.2">
      <c r="A90" t="s">
        <v>112</v>
      </c>
      <c r="B90">
        <v>3</v>
      </c>
    </row>
    <row r="91" spans="1:2" x14ac:dyDescent="0.2">
      <c r="A91" t="s">
        <v>112</v>
      </c>
      <c r="B91">
        <v>4</v>
      </c>
    </row>
    <row r="92" spans="1:2" x14ac:dyDescent="0.2">
      <c r="A92" t="s">
        <v>112</v>
      </c>
      <c r="B92">
        <v>5</v>
      </c>
    </row>
    <row r="93" spans="1:2" x14ac:dyDescent="0.2">
      <c r="A93" t="s">
        <v>112</v>
      </c>
      <c r="B93">
        <v>6</v>
      </c>
    </row>
    <row r="94" spans="1:2" x14ac:dyDescent="0.2">
      <c r="A94" t="s">
        <v>112</v>
      </c>
      <c r="B94">
        <v>7</v>
      </c>
    </row>
    <row r="95" spans="1:2" x14ac:dyDescent="0.2">
      <c r="A95" t="s">
        <v>112</v>
      </c>
      <c r="B95">
        <v>8</v>
      </c>
    </row>
    <row r="96" spans="1:2" x14ac:dyDescent="0.2">
      <c r="A96" t="s">
        <v>112</v>
      </c>
      <c r="B96">
        <v>9</v>
      </c>
    </row>
    <row r="97" spans="1:2" x14ac:dyDescent="0.2">
      <c r="A97" t="s">
        <v>112</v>
      </c>
      <c r="B97">
        <v>10</v>
      </c>
    </row>
    <row r="98" spans="1:2" x14ac:dyDescent="0.2">
      <c r="A98" t="s">
        <v>112</v>
      </c>
      <c r="B98">
        <v>11</v>
      </c>
    </row>
    <row r="99" spans="1:2" x14ac:dyDescent="0.2">
      <c r="A99" t="s">
        <v>112</v>
      </c>
      <c r="B99">
        <v>12</v>
      </c>
    </row>
    <row r="100" spans="1:2" x14ac:dyDescent="0.2">
      <c r="A100" t="s">
        <v>112</v>
      </c>
      <c r="B100">
        <v>13</v>
      </c>
    </row>
    <row r="101" spans="1:2" x14ac:dyDescent="0.2">
      <c r="A101" t="s">
        <v>112</v>
      </c>
      <c r="B101">
        <v>14</v>
      </c>
    </row>
    <row r="102" spans="1:2" x14ac:dyDescent="0.2">
      <c r="A102" t="s">
        <v>112</v>
      </c>
      <c r="B102">
        <v>15</v>
      </c>
    </row>
    <row r="103" spans="1:2" x14ac:dyDescent="0.2">
      <c r="A103" t="s">
        <v>112</v>
      </c>
      <c r="B103">
        <v>16</v>
      </c>
    </row>
    <row r="104" spans="1:2" x14ac:dyDescent="0.2">
      <c r="A104" t="s">
        <v>112</v>
      </c>
      <c r="B104">
        <v>17</v>
      </c>
    </row>
    <row r="105" spans="1:2" x14ac:dyDescent="0.2">
      <c r="A105" t="s">
        <v>112</v>
      </c>
      <c r="B105">
        <v>18</v>
      </c>
    </row>
    <row r="106" spans="1:2" x14ac:dyDescent="0.2">
      <c r="A106" t="s">
        <v>112</v>
      </c>
      <c r="B106">
        <v>19</v>
      </c>
    </row>
    <row r="107" spans="1:2" x14ac:dyDescent="0.2">
      <c r="A107" t="s">
        <v>112</v>
      </c>
      <c r="B107">
        <v>20</v>
      </c>
    </row>
    <row r="108" spans="1:2" x14ac:dyDescent="0.2">
      <c r="A108" t="s">
        <v>112</v>
      </c>
      <c r="B108">
        <v>21</v>
      </c>
    </row>
    <row r="109" spans="1:2" x14ac:dyDescent="0.2">
      <c r="A109" t="s">
        <v>112</v>
      </c>
      <c r="B109">
        <v>22</v>
      </c>
    </row>
    <row r="110" spans="1:2" x14ac:dyDescent="0.2">
      <c r="A110" t="s">
        <v>112</v>
      </c>
      <c r="B110">
        <v>23</v>
      </c>
    </row>
    <row r="111" spans="1:2" x14ac:dyDescent="0.2">
      <c r="A111" t="s">
        <v>112</v>
      </c>
      <c r="B111">
        <v>24</v>
      </c>
    </row>
    <row r="112" spans="1:2" x14ac:dyDescent="0.2">
      <c r="A112" t="s">
        <v>112</v>
      </c>
      <c r="B112">
        <v>25</v>
      </c>
    </row>
    <row r="113" spans="1:2" x14ac:dyDescent="0.2">
      <c r="A113" t="s">
        <v>112</v>
      </c>
      <c r="B113">
        <v>26</v>
      </c>
    </row>
    <row r="114" spans="1:2" x14ac:dyDescent="0.2">
      <c r="A114" t="s">
        <v>112</v>
      </c>
      <c r="B114">
        <v>27</v>
      </c>
    </row>
    <row r="115" spans="1:2" x14ac:dyDescent="0.2">
      <c r="A115" t="s">
        <v>112</v>
      </c>
      <c r="B115">
        <v>28</v>
      </c>
    </row>
    <row r="116" spans="1:2" x14ac:dyDescent="0.2">
      <c r="A116" t="s">
        <v>112</v>
      </c>
      <c r="B116">
        <v>29</v>
      </c>
    </row>
    <row r="117" spans="1:2" x14ac:dyDescent="0.2">
      <c r="A117" t="s">
        <v>112</v>
      </c>
      <c r="B117">
        <v>30</v>
      </c>
    </row>
    <row r="118" spans="1:2" x14ac:dyDescent="0.2">
      <c r="A118" t="s">
        <v>112</v>
      </c>
      <c r="B118">
        <v>31</v>
      </c>
    </row>
    <row r="119" spans="1:2" x14ac:dyDescent="0.2">
      <c r="A119" t="s">
        <v>112</v>
      </c>
      <c r="B119">
        <v>32</v>
      </c>
    </row>
    <row r="120" spans="1:2" x14ac:dyDescent="0.2">
      <c r="A120" t="s">
        <v>112</v>
      </c>
      <c r="B120">
        <v>33</v>
      </c>
    </row>
    <row r="121" spans="1:2" x14ac:dyDescent="0.2">
      <c r="A121" t="s">
        <v>112</v>
      </c>
      <c r="B121">
        <v>34</v>
      </c>
    </row>
    <row r="122" spans="1:2" x14ac:dyDescent="0.2">
      <c r="A122" t="s">
        <v>112</v>
      </c>
      <c r="B122">
        <v>35</v>
      </c>
    </row>
    <row r="123" spans="1:2" x14ac:dyDescent="0.2">
      <c r="A123" t="s">
        <v>112</v>
      </c>
      <c r="B123">
        <v>36</v>
      </c>
    </row>
    <row r="124" spans="1:2" x14ac:dyDescent="0.2">
      <c r="A124" t="s">
        <v>112</v>
      </c>
      <c r="B124">
        <v>37</v>
      </c>
    </row>
    <row r="125" spans="1:2" x14ac:dyDescent="0.2">
      <c r="A125" t="s">
        <v>112</v>
      </c>
      <c r="B125">
        <v>38</v>
      </c>
    </row>
    <row r="126" spans="1:2" x14ac:dyDescent="0.2">
      <c r="A126" t="s">
        <v>112</v>
      </c>
      <c r="B126">
        <v>39</v>
      </c>
    </row>
    <row r="127" spans="1:2" x14ac:dyDescent="0.2">
      <c r="A127" t="s">
        <v>112</v>
      </c>
      <c r="B127">
        <v>40</v>
      </c>
    </row>
    <row r="130" spans="1:2" x14ac:dyDescent="0.2">
      <c r="A130" t="s">
        <v>111</v>
      </c>
      <c r="B130" t="s">
        <v>113</v>
      </c>
    </row>
    <row r="131" spans="1:2" x14ac:dyDescent="0.2">
      <c r="A131" t="s">
        <v>111</v>
      </c>
      <c r="B131" t="s">
        <v>114</v>
      </c>
    </row>
    <row r="133" spans="1:2" x14ac:dyDescent="0.2">
      <c r="A133" t="s">
        <v>117</v>
      </c>
      <c r="B133">
        <v>1</v>
      </c>
    </row>
    <row r="134" spans="1:2" x14ac:dyDescent="0.2">
      <c r="B134">
        <v>2</v>
      </c>
    </row>
    <row r="135" spans="1:2" x14ac:dyDescent="0.2">
      <c r="B135">
        <v>3</v>
      </c>
    </row>
    <row r="138" spans="1:2" x14ac:dyDescent="0.2">
      <c r="A138" t="s">
        <v>60</v>
      </c>
    </row>
    <row r="139" spans="1:2" x14ac:dyDescent="0.2">
      <c r="A139" t="s">
        <v>119</v>
      </c>
      <c r="B139">
        <v>8</v>
      </c>
    </row>
    <row r="140" spans="1:2" x14ac:dyDescent="0.2">
      <c r="A140" t="s">
        <v>120</v>
      </c>
      <c r="B140">
        <v>12</v>
      </c>
    </row>
    <row r="141" spans="1:2" x14ac:dyDescent="0.2">
      <c r="A141" t="s">
        <v>121</v>
      </c>
      <c r="B141">
        <v>15</v>
      </c>
    </row>
    <row r="147" spans="1:1" x14ac:dyDescent="0.2">
      <c r="A147" t="s">
        <v>123</v>
      </c>
    </row>
    <row r="148" spans="1:1" x14ac:dyDescent="0.2">
      <c r="A148" t="s">
        <v>124</v>
      </c>
    </row>
  </sheetData>
  <sheetProtection algorithmName="SHA-512" hashValue="KCLzVxHjbdtqT73mflBcYNnBBfYR4PR6OCD50y1GRHJWrhtESp6iSXars+1PzigdC22mcpI3POZu79qWiaX7Tw==" saltValue="1XerrMQfaE43MZugMMk9g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6"/>
  <sheetViews>
    <sheetView rightToLeft="1" topLeftCell="A7" zoomScaleNormal="100" workbookViewId="0">
      <selection activeCell="D18" sqref="D18"/>
    </sheetView>
  </sheetViews>
  <sheetFormatPr defaultRowHeight="15" x14ac:dyDescent="0.25"/>
  <cols>
    <col min="1" max="1" width="9" style="2"/>
    <col min="2" max="2" width="1.625" style="2" customWidth="1"/>
    <col min="3" max="3" width="13.625" style="2" customWidth="1"/>
    <col min="4" max="6" width="10.625" style="2" customWidth="1"/>
    <col min="7" max="7" width="1.625" style="2" customWidth="1"/>
    <col min="8" max="8" width="13.625" style="2" customWidth="1"/>
    <col min="9" max="11" width="10.625" style="2" customWidth="1"/>
    <col min="12" max="12" width="1.625" style="2" customWidth="1"/>
    <col min="13" max="16384" width="9" style="2"/>
  </cols>
  <sheetData>
    <row r="1" spans="1:16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6" ht="30" customHeight="1" x14ac:dyDescent="0.25">
      <c r="A2" s="8"/>
      <c r="B2" s="4"/>
      <c r="C2" s="4"/>
      <c r="D2" s="4"/>
      <c r="E2" s="272" t="s">
        <v>41</v>
      </c>
      <c r="F2" s="272"/>
      <c r="G2" s="272"/>
      <c r="H2" s="272"/>
      <c r="I2" s="272"/>
      <c r="J2" s="272"/>
      <c r="K2" s="272"/>
      <c r="L2" s="4"/>
      <c r="M2" s="4"/>
      <c r="N2" s="1"/>
      <c r="O2" s="1"/>
      <c r="P2" s="1"/>
    </row>
    <row r="3" spans="1:16" ht="30" customHeight="1" x14ac:dyDescent="0.25">
      <c r="B3" s="4"/>
      <c r="C3" s="4"/>
      <c r="D3" s="4"/>
      <c r="E3" s="272" t="s">
        <v>40</v>
      </c>
      <c r="F3" s="272"/>
      <c r="G3" s="272"/>
      <c r="H3" s="272"/>
      <c r="I3" s="272"/>
      <c r="J3" s="272"/>
      <c r="K3" s="272"/>
      <c r="L3" s="4"/>
      <c r="M3" s="1"/>
      <c r="N3" s="1"/>
      <c r="O3" s="1"/>
      <c r="P3" s="1"/>
    </row>
    <row r="4" spans="1:16" ht="30" customHeight="1" thickBot="1" x14ac:dyDescent="0.3">
      <c r="B4" s="4"/>
      <c r="C4" s="5"/>
      <c r="D4" s="5"/>
      <c r="E4" s="273" t="s">
        <v>43</v>
      </c>
      <c r="F4" s="273"/>
      <c r="G4" s="273"/>
      <c r="H4" s="273"/>
      <c r="I4" s="273"/>
      <c r="J4" s="273"/>
      <c r="K4" s="273"/>
      <c r="L4" s="4"/>
      <c r="M4" s="1"/>
      <c r="N4" s="1"/>
      <c r="O4" s="1"/>
      <c r="P4" s="1"/>
    </row>
    <row r="5" spans="1:16" ht="9.9499999999999993" customHeight="1" thickTop="1" x14ac:dyDescent="0.25">
      <c r="B5" s="4"/>
      <c r="C5" s="3"/>
      <c r="D5" s="3"/>
      <c r="E5" s="3"/>
      <c r="F5" s="3"/>
      <c r="G5" s="4"/>
      <c r="H5" s="9"/>
      <c r="I5" s="9"/>
      <c r="J5" s="9"/>
      <c r="K5" s="9"/>
      <c r="L5" s="4"/>
      <c r="M5" s="1"/>
      <c r="N5" s="1"/>
      <c r="O5" s="1"/>
      <c r="P5" s="1"/>
    </row>
    <row r="6" spans="1:16" ht="30" customHeight="1" x14ac:dyDescent="0.25">
      <c r="B6" s="9"/>
      <c r="C6" s="274" t="s">
        <v>22</v>
      </c>
      <c r="D6" s="274"/>
      <c r="E6" s="274"/>
      <c r="F6" s="274"/>
      <c r="G6" s="274"/>
      <c r="H6" s="274"/>
      <c r="I6" s="274"/>
      <c r="J6" s="274"/>
      <c r="K6" s="274"/>
      <c r="L6" s="9"/>
      <c r="M6" s="1"/>
      <c r="N6" s="1"/>
      <c r="O6" s="1"/>
      <c r="P6" s="1"/>
    </row>
    <row r="7" spans="1:16" ht="9.9499999999999993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9"/>
      <c r="M7" s="1"/>
      <c r="N7" s="1"/>
      <c r="O7" s="1"/>
      <c r="P7" s="1"/>
    </row>
    <row r="8" spans="1:16" s="14" customFormat="1" ht="18.75" customHeight="1" x14ac:dyDescent="0.25">
      <c r="B8" s="18"/>
      <c r="C8" s="308" t="s">
        <v>23</v>
      </c>
      <c r="D8" s="309"/>
      <c r="E8" s="309"/>
      <c r="F8" s="310"/>
      <c r="G8" s="18"/>
      <c r="H8" s="308" t="s">
        <v>3</v>
      </c>
      <c r="I8" s="309"/>
      <c r="J8" s="309"/>
      <c r="K8" s="310"/>
      <c r="L8" s="16"/>
      <c r="M8" s="19"/>
      <c r="N8" s="19"/>
      <c r="O8" s="19"/>
      <c r="P8" s="19"/>
    </row>
    <row r="9" spans="1:16" s="14" customFormat="1" ht="18.75" x14ac:dyDescent="0.25">
      <c r="B9" s="20"/>
      <c r="C9" s="311" t="s">
        <v>4</v>
      </c>
      <c r="D9" s="316" t="s">
        <v>1</v>
      </c>
      <c r="E9" s="316"/>
      <c r="F9" s="21">
        <f>SUM(F33)</f>
        <v>262500</v>
      </c>
      <c r="G9" s="22"/>
      <c r="H9" s="311" t="s">
        <v>0</v>
      </c>
      <c r="I9" s="316" t="s">
        <v>1</v>
      </c>
      <c r="J9" s="316"/>
      <c r="K9" s="21">
        <f>SUM(K66)</f>
        <v>167000</v>
      </c>
      <c r="L9" s="15"/>
    </row>
    <row r="10" spans="1:16" s="14" customFormat="1" ht="18.75" x14ac:dyDescent="0.25">
      <c r="B10" s="20"/>
      <c r="C10" s="312"/>
      <c r="D10" s="316" t="s">
        <v>2</v>
      </c>
      <c r="E10" s="316"/>
      <c r="F10" s="21">
        <f>SUM(K33)</f>
        <v>135000</v>
      </c>
      <c r="G10" s="22"/>
      <c r="H10" s="312"/>
      <c r="I10" s="316" t="s">
        <v>2</v>
      </c>
      <c r="J10" s="316"/>
      <c r="K10" s="21" t="e">
        <f>SUM(#REF!)</f>
        <v>#REF!</v>
      </c>
      <c r="L10" s="15"/>
    </row>
    <row r="11" spans="1:16" s="14" customFormat="1" ht="21" customHeight="1" x14ac:dyDescent="0.25">
      <c r="B11" s="20"/>
      <c r="C11" s="313" t="s">
        <v>6</v>
      </c>
      <c r="D11" s="314"/>
      <c r="E11" s="315"/>
      <c r="F11" s="44">
        <f>SUM(F9+F10)</f>
        <v>397500</v>
      </c>
      <c r="G11" s="23"/>
      <c r="H11" s="313" t="s">
        <v>5</v>
      </c>
      <c r="I11" s="314"/>
      <c r="J11" s="315"/>
      <c r="K11" s="44" t="e">
        <f>SUM(K9+K10)</f>
        <v>#REF!</v>
      </c>
      <c r="L11" s="15"/>
    </row>
    <row r="12" spans="1:16" s="14" customFormat="1" ht="9.9499999999999993" customHeight="1" x14ac:dyDescent="0.25"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15"/>
    </row>
    <row r="13" spans="1:16" s="14" customFormat="1" ht="27.95" customHeight="1" x14ac:dyDescent="0.3">
      <c r="B13" s="15"/>
      <c r="C13" s="305" t="s">
        <v>7</v>
      </c>
      <c r="D13" s="306"/>
      <c r="E13" s="306"/>
      <c r="F13" s="307"/>
      <c r="G13" s="43"/>
      <c r="H13" s="295" t="e">
        <f>SUM(F11-K11)</f>
        <v>#REF!</v>
      </c>
      <c r="I13" s="296"/>
      <c r="J13" s="296"/>
      <c r="K13" s="297"/>
      <c r="L13" s="15"/>
    </row>
    <row r="14" spans="1:16" s="14" customFormat="1" ht="9.9499999999999993" customHeight="1" x14ac:dyDescent="0.2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6" s="14" customFormat="1" ht="15" customHeight="1" x14ac:dyDescent="0.25">
      <c r="B15" s="16"/>
      <c r="C15" s="298" t="s">
        <v>19</v>
      </c>
      <c r="D15" s="299"/>
      <c r="E15" s="299"/>
      <c r="F15" s="299"/>
      <c r="G15" s="299"/>
      <c r="H15" s="299"/>
      <c r="I15" s="299"/>
      <c r="J15" s="299"/>
      <c r="K15" s="300"/>
      <c r="L15" s="15"/>
    </row>
    <row r="16" spans="1:16" s="14" customFormat="1" ht="18.75" x14ac:dyDescent="0.25">
      <c r="B16" s="15"/>
      <c r="C16" s="301" t="s">
        <v>1</v>
      </c>
      <c r="D16" s="302"/>
      <c r="E16" s="302"/>
      <c r="F16" s="303"/>
      <c r="G16" s="45"/>
      <c r="H16" s="301" t="s">
        <v>2</v>
      </c>
      <c r="I16" s="302"/>
      <c r="J16" s="302"/>
      <c r="K16" s="303"/>
      <c r="L16" s="15"/>
    </row>
    <row r="17" spans="2:12" s="14" customFormat="1" ht="15" customHeight="1" x14ac:dyDescent="0.25">
      <c r="B17" s="15"/>
      <c r="C17" s="33" t="s">
        <v>20</v>
      </c>
      <c r="D17" s="34" t="s">
        <v>32</v>
      </c>
      <c r="E17" s="34" t="s">
        <v>33</v>
      </c>
      <c r="F17" s="36" t="s">
        <v>21</v>
      </c>
      <c r="G17" s="24"/>
      <c r="H17" s="10" t="s">
        <v>20</v>
      </c>
      <c r="I17" s="11" t="s">
        <v>32</v>
      </c>
      <c r="J17" s="31" t="s">
        <v>33</v>
      </c>
      <c r="K17" s="30" t="s">
        <v>21</v>
      </c>
      <c r="L17" s="15"/>
    </row>
    <row r="18" spans="2:12" s="14" customFormat="1" ht="15" customHeight="1" x14ac:dyDescent="0.25">
      <c r="B18" s="15"/>
      <c r="C18" s="41">
        <v>1</v>
      </c>
      <c r="D18" s="25"/>
      <c r="E18" s="32">
        <v>4500</v>
      </c>
      <c r="F18" s="35">
        <f t="shared" ref="F18:F32" si="0">SUM(D18*E18)</f>
        <v>0</v>
      </c>
      <c r="G18" s="28"/>
      <c r="H18" s="25">
        <v>1</v>
      </c>
      <c r="I18" s="25">
        <v>10</v>
      </c>
      <c r="J18" s="26">
        <v>4500</v>
      </c>
      <c r="K18" s="27">
        <f t="shared" ref="K18:K32" si="1">SUM(I18*J18)</f>
        <v>45000</v>
      </c>
      <c r="L18" s="15"/>
    </row>
    <row r="19" spans="2:12" s="14" customFormat="1" ht="15" customHeight="1" x14ac:dyDescent="0.25">
      <c r="B19" s="15"/>
      <c r="C19" s="41">
        <v>2</v>
      </c>
      <c r="D19" s="25">
        <v>30</v>
      </c>
      <c r="E19" s="32">
        <v>4500</v>
      </c>
      <c r="F19" s="35">
        <f t="shared" si="0"/>
        <v>135000</v>
      </c>
      <c r="G19" s="28"/>
      <c r="H19" s="25">
        <v>2</v>
      </c>
      <c r="I19" s="25">
        <v>20</v>
      </c>
      <c r="J19" s="26">
        <v>4500</v>
      </c>
      <c r="K19" s="27">
        <f t="shared" si="1"/>
        <v>90000</v>
      </c>
      <c r="L19" s="15"/>
    </row>
    <row r="20" spans="2:12" s="14" customFormat="1" ht="15" customHeight="1" x14ac:dyDescent="0.25">
      <c r="B20" s="15"/>
      <c r="C20" s="41">
        <v>3</v>
      </c>
      <c r="D20" s="25">
        <v>10</v>
      </c>
      <c r="E20" s="32">
        <v>4500</v>
      </c>
      <c r="F20" s="35">
        <f t="shared" si="0"/>
        <v>45000</v>
      </c>
      <c r="G20" s="28"/>
      <c r="H20" s="25">
        <v>3</v>
      </c>
      <c r="I20" s="25"/>
      <c r="J20" s="26"/>
      <c r="K20" s="27">
        <f t="shared" si="1"/>
        <v>0</v>
      </c>
      <c r="L20" s="15"/>
    </row>
    <row r="21" spans="2:12" s="14" customFormat="1" ht="15" customHeight="1" x14ac:dyDescent="0.25">
      <c r="B21" s="15"/>
      <c r="C21" s="41">
        <v>4</v>
      </c>
      <c r="D21" s="25">
        <v>10</v>
      </c>
      <c r="E21" s="32">
        <v>3000</v>
      </c>
      <c r="F21" s="35">
        <f t="shared" si="0"/>
        <v>30000</v>
      </c>
      <c r="G21" s="28"/>
      <c r="H21" s="25">
        <v>4</v>
      </c>
      <c r="I21" s="25"/>
      <c r="J21" s="26"/>
      <c r="K21" s="27">
        <f t="shared" si="1"/>
        <v>0</v>
      </c>
      <c r="L21" s="15"/>
    </row>
    <row r="22" spans="2:12" s="14" customFormat="1" ht="15" customHeight="1" x14ac:dyDescent="0.25">
      <c r="B22" s="15"/>
      <c r="C22" s="41">
        <v>5</v>
      </c>
      <c r="D22" s="25">
        <v>5</v>
      </c>
      <c r="E22" s="32">
        <v>4500</v>
      </c>
      <c r="F22" s="35">
        <f t="shared" si="0"/>
        <v>22500</v>
      </c>
      <c r="G22" s="28"/>
      <c r="H22" s="25">
        <v>5</v>
      </c>
      <c r="I22" s="25"/>
      <c r="J22" s="26"/>
      <c r="K22" s="27">
        <f t="shared" si="1"/>
        <v>0</v>
      </c>
      <c r="L22" s="15"/>
    </row>
    <row r="23" spans="2:12" s="14" customFormat="1" ht="15" customHeight="1" x14ac:dyDescent="0.25">
      <c r="B23" s="15"/>
      <c r="C23" s="41">
        <v>6</v>
      </c>
      <c r="D23" s="25">
        <v>20</v>
      </c>
      <c r="E23" s="32">
        <v>1500</v>
      </c>
      <c r="F23" s="35">
        <f t="shared" si="0"/>
        <v>30000</v>
      </c>
      <c r="G23" s="28"/>
      <c r="H23" s="25">
        <v>6</v>
      </c>
      <c r="I23" s="25"/>
      <c r="J23" s="26"/>
      <c r="K23" s="27">
        <f t="shared" si="1"/>
        <v>0</v>
      </c>
      <c r="L23" s="15"/>
    </row>
    <row r="24" spans="2:12" s="14" customFormat="1" ht="15" customHeight="1" x14ac:dyDescent="0.25">
      <c r="B24" s="15"/>
      <c r="C24" s="41">
        <v>7</v>
      </c>
      <c r="D24" s="25"/>
      <c r="E24" s="32"/>
      <c r="F24" s="35">
        <f t="shared" si="0"/>
        <v>0</v>
      </c>
      <c r="G24" s="28"/>
      <c r="H24" s="25">
        <v>7</v>
      </c>
      <c r="I24" s="25"/>
      <c r="J24" s="26"/>
      <c r="K24" s="27">
        <f t="shared" si="1"/>
        <v>0</v>
      </c>
      <c r="L24" s="15"/>
    </row>
    <row r="25" spans="2:12" s="14" customFormat="1" ht="15" customHeight="1" x14ac:dyDescent="0.25">
      <c r="B25" s="15"/>
      <c r="C25" s="41">
        <v>8</v>
      </c>
      <c r="D25" s="25"/>
      <c r="E25" s="32"/>
      <c r="F25" s="35">
        <f t="shared" si="0"/>
        <v>0</v>
      </c>
      <c r="G25" s="28"/>
      <c r="H25" s="25"/>
      <c r="I25" s="25"/>
      <c r="J25" s="26"/>
      <c r="K25" s="27">
        <f t="shared" si="1"/>
        <v>0</v>
      </c>
      <c r="L25" s="15"/>
    </row>
    <row r="26" spans="2:12" s="14" customFormat="1" ht="15" customHeight="1" x14ac:dyDescent="0.25">
      <c r="B26" s="15"/>
      <c r="C26" s="41">
        <v>9</v>
      </c>
      <c r="D26" s="25"/>
      <c r="E26" s="32"/>
      <c r="F26" s="35">
        <f t="shared" si="0"/>
        <v>0</v>
      </c>
      <c r="G26" s="29"/>
      <c r="H26" s="41"/>
      <c r="I26" s="25"/>
      <c r="J26" s="32"/>
      <c r="K26" s="35">
        <f t="shared" si="1"/>
        <v>0</v>
      </c>
      <c r="L26" s="15"/>
    </row>
    <row r="27" spans="2:12" s="14" customFormat="1" ht="15" customHeight="1" x14ac:dyDescent="0.25">
      <c r="B27" s="15"/>
      <c r="C27" s="41">
        <v>10</v>
      </c>
      <c r="D27" s="25"/>
      <c r="E27" s="32"/>
      <c r="F27" s="35">
        <f t="shared" si="0"/>
        <v>0</v>
      </c>
      <c r="G27" s="29"/>
      <c r="H27" s="41"/>
      <c r="I27" s="25"/>
      <c r="J27" s="32"/>
      <c r="K27" s="35">
        <f t="shared" si="1"/>
        <v>0</v>
      </c>
      <c r="L27" s="15"/>
    </row>
    <row r="28" spans="2:12" s="14" customFormat="1" ht="15" customHeight="1" x14ac:dyDescent="0.25">
      <c r="B28" s="15"/>
      <c r="C28" s="41">
        <v>11</v>
      </c>
      <c r="D28" s="25"/>
      <c r="E28" s="32"/>
      <c r="F28" s="35">
        <f t="shared" si="0"/>
        <v>0</v>
      </c>
      <c r="G28" s="29"/>
      <c r="H28" s="41"/>
      <c r="I28" s="25"/>
      <c r="J28" s="32"/>
      <c r="K28" s="35">
        <f t="shared" si="1"/>
        <v>0</v>
      </c>
      <c r="L28" s="15"/>
    </row>
    <row r="29" spans="2:12" s="14" customFormat="1" ht="15" customHeight="1" x14ac:dyDescent="0.25">
      <c r="B29" s="15"/>
      <c r="C29" s="41"/>
      <c r="D29" s="25"/>
      <c r="E29" s="92"/>
      <c r="F29" s="35"/>
      <c r="G29" s="29"/>
      <c r="H29" s="41"/>
      <c r="I29" s="25"/>
      <c r="J29" s="92"/>
      <c r="K29" s="35"/>
      <c r="L29" s="15"/>
    </row>
    <row r="30" spans="2:12" s="14" customFormat="1" ht="15" customHeight="1" x14ac:dyDescent="0.25">
      <c r="B30" s="15"/>
      <c r="C30" s="41"/>
      <c r="D30" s="25"/>
      <c r="E30" s="92"/>
      <c r="F30" s="35"/>
      <c r="G30" s="29"/>
      <c r="H30" s="41"/>
      <c r="I30" s="25"/>
      <c r="J30" s="92"/>
      <c r="K30" s="35"/>
      <c r="L30" s="15"/>
    </row>
    <row r="31" spans="2:12" s="14" customFormat="1" ht="15" customHeight="1" x14ac:dyDescent="0.25">
      <c r="B31" s="15"/>
      <c r="C31" s="41"/>
      <c r="D31" s="25"/>
      <c r="E31" s="92"/>
      <c r="F31" s="35"/>
      <c r="G31" s="29"/>
      <c r="H31" s="41"/>
      <c r="I31" s="25"/>
      <c r="J31" s="92"/>
      <c r="K31" s="35"/>
      <c r="L31" s="15"/>
    </row>
    <row r="32" spans="2:12" s="14" customFormat="1" ht="15" customHeight="1" x14ac:dyDescent="0.25">
      <c r="B32" s="15"/>
      <c r="C32" s="41">
        <v>12</v>
      </c>
      <c r="D32" s="25"/>
      <c r="E32" s="32"/>
      <c r="F32" s="35">
        <f t="shared" si="0"/>
        <v>0</v>
      </c>
      <c r="G32" s="29"/>
      <c r="H32" s="41"/>
      <c r="I32" s="25"/>
      <c r="J32" s="32"/>
      <c r="K32" s="35">
        <f t="shared" si="1"/>
        <v>0</v>
      </c>
      <c r="L32" s="15"/>
    </row>
    <row r="33" spans="2:16" s="14" customFormat="1" ht="18.75" x14ac:dyDescent="0.25">
      <c r="B33" s="15"/>
      <c r="C33" s="317" t="s">
        <v>52</v>
      </c>
      <c r="D33" s="318"/>
      <c r="E33" s="318"/>
      <c r="F33" s="35">
        <f>SUM(F18+F19+F20+F21+F22+F23+F25+F26+F27+F32+F28)</f>
        <v>262500</v>
      </c>
      <c r="G33" s="29"/>
      <c r="H33" s="317" t="s">
        <v>52</v>
      </c>
      <c r="I33" s="318"/>
      <c r="J33" s="318"/>
      <c r="K33" s="35">
        <f>SUM(K18+K19+K20+K21+K22+K23+K24+K25+K26+K27+K32+K28)</f>
        <v>135000</v>
      </c>
      <c r="L33" s="15"/>
    </row>
    <row r="34" spans="2:16" s="14" customFormat="1" ht="15.75" x14ac:dyDescent="0.25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5"/>
    </row>
    <row r="35" spans="2:16" s="14" customFormat="1" ht="15.95" customHeight="1" x14ac:dyDescent="0.25">
      <c r="B35" s="15"/>
      <c r="C35" s="298" t="s">
        <v>8</v>
      </c>
      <c r="D35" s="299"/>
      <c r="E35" s="299"/>
      <c r="F35" s="299"/>
      <c r="G35" s="299"/>
      <c r="H35" s="299"/>
      <c r="I35" s="299"/>
      <c r="J35" s="299"/>
      <c r="K35" s="300"/>
      <c r="L35" s="15"/>
    </row>
    <row r="36" spans="2:16" s="14" customFormat="1" ht="15.95" customHeight="1" x14ac:dyDescent="0.25">
      <c r="B36" s="15"/>
      <c r="C36" s="323" t="s">
        <v>83</v>
      </c>
      <c r="D36" s="323"/>
      <c r="E36" s="323"/>
      <c r="F36" s="323"/>
      <c r="G36" s="42"/>
      <c r="H36" s="323" t="s">
        <v>1</v>
      </c>
      <c r="I36" s="323"/>
      <c r="J36" s="323" t="s">
        <v>2</v>
      </c>
      <c r="K36" s="323"/>
      <c r="L36" s="15"/>
    </row>
    <row r="37" spans="2:16" s="14" customFormat="1" ht="15.95" customHeight="1" x14ac:dyDescent="0.25">
      <c r="B37" s="15"/>
      <c r="C37" s="304" t="s">
        <v>108</v>
      </c>
      <c r="D37" s="304"/>
      <c r="E37" s="304"/>
      <c r="F37" s="304"/>
      <c r="G37" s="39"/>
      <c r="H37" s="288">
        <f>SUM(J74)</f>
        <v>4800</v>
      </c>
      <c r="I37" s="288"/>
      <c r="J37" s="288" t="e">
        <f>SUM(#REF!)</f>
        <v>#REF!</v>
      </c>
      <c r="K37" s="288"/>
      <c r="L37" s="15"/>
    </row>
    <row r="38" spans="2:16" s="14" customFormat="1" ht="15.95" customHeight="1" x14ac:dyDescent="0.25">
      <c r="B38" s="15"/>
      <c r="C38" s="304" t="s">
        <v>9</v>
      </c>
      <c r="D38" s="304"/>
      <c r="E38" s="304"/>
      <c r="F38" s="304"/>
      <c r="G38" s="39"/>
      <c r="H38" s="288">
        <f>SUM(H77)</f>
        <v>2000</v>
      </c>
      <c r="I38" s="288"/>
      <c r="J38" s="288"/>
      <c r="K38" s="288"/>
      <c r="L38" s="15"/>
    </row>
    <row r="39" spans="2:16" s="14" customFormat="1" ht="15.95" customHeight="1" x14ac:dyDescent="0.25">
      <c r="B39" s="15"/>
      <c r="C39" s="304" t="s">
        <v>16</v>
      </c>
      <c r="D39" s="304"/>
      <c r="E39" s="304"/>
      <c r="F39" s="304"/>
      <c r="G39" s="39"/>
      <c r="H39" s="288">
        <f>SUM(H96)</f>
        <v>49500</v>
      </c>
      <c r="I39" s="288"/>
      <c r="J39" s="288" t="e">
        <f>SUM(#REF!)</f>
        <v>#REF!</v>
      </c>
      <c r="K39" s="288"/>
      <c r="L39" s="15"/>
    </row>
    <row r="40" spans="2:16" s="14" customFormat="1" ht="15.95" customHeight="1" x14ac:dyDescent="0.25">
      <c r="B40" s="15"/>
      <c r="C40" s="304" t="s">
        <v>10</v>
      </c>
      <c r="D40" s="304"/>
      <c r="E40" s="304"/>
      <c r="F40" s="304"/>
      <c r="G40" s="39"/>
      <c r="H40" s="288">
        <f>SUM(H118)</f>
        <v>75500</v>
      </c>
      <c r="I40" s="288"/>
      <c r="J40" s="320" t="e">
        <f>SUM(#REF!)</f>
        <v>#REF!</v>
      </c>
      <c r="K40" s="320"/>
      <c r="L40" s="15"/>
    </row>
    <row r="41" spans="2:16" s="14" customFormat="1" ht="15.95" customHeight="1" x14ac:dyDescent="0.25">
      <c r="B41" s="16"/>
      <c r="C41" s="304" t="s">
        <v>11</v>
      </c>
      <c r="D41" s="304"/>
      <c r="E41" s="304"/>
      <c r="F41" s="304"/>
      <c r="G41" s="39"/>
      <c r="H41" s="288" t="e">
        <f>SUM(#REF!)</f>
        <v>#REF!</v>
      </c>
      <c r="I41" s="288"/>
      <c r="J41" s="320" t="e">
        <f>SUM(#REF!)</f>
        <v>#REF!</v>
      </c>
      <c r="K41" s="320"/>
      <c r="L41" s="16"/>
      <c r="M41" s="19"/>
      <c r="N41" s="19"/>
      <c r="O41" s="19"/>
      <c r="P41" s="19"/>
    </row>
    <row r="42" spans="2:16" s="14" customFormat="1" ht="15.95" customHeight="1" x14ac:dyDescent="0.25">
      <c r="B42" s="16"/>
      <c r="C42" s="304" t="s">
        <v>17</v>
      </c>
      <c r="D42" s="304"/>
      <c r="E42" s="304"/>
      <c r="F42" s="304"/>
      <c r="G42" s="39"/>
      <c r="H42" s="288">
        <f>SUM(H127)</f>
        <v>7400</v>
      </c>
      <c r="I42" s="288"/>
      <c r="J42" s="288" t="e">
        <f>SUM(#REF!)</f>
        <v>#REF!</v>
      </c>
      <c r="K42" s="288"/>
      <c r="L42" s="16"/>
      <c r="M42" s="19"/>
      <c r="N42" s="19"/>
      <c r="O42" s="19"/>
      <c r="P42" s="19"/>
    </row>
    <row r="43" spans="2:16" s="14" customFormat="1" ht="15.95" customHeight="1" x14ac:dyDescent="0.25">
      <c r="B43" s="16"/>
      <c r="C43" s="304" t="s">
        <v>18</v>
      </c>
      <c r="D43" s="304"/>
      <c r="E43" s="304"/>
      <c r="F43" s="304"/>
      <c r="G43" s="39"/>
      <c r="H43" s="288" t="e">
        <f>SUM(#REF!)</f>
        <v>#REF!</v>
      </c>
      <c r="I43" s="288"/>
      <c r="J43" s="288" t="e">
        <f>SUM(#REF!)</f>
        <v>#REF!</v>
      </c>
      <c r="K43" s="288"/>
      <c r="L43" s="16"/>
      <c r="M43" s="19"/>
      <c r="N43" s="19"/>
      <c r="O43" s="19"/>
      <c r="P43" s="19"/>
    </row>
    <row r="44" spans="2:16" s="14" customFormat="1" ht="15.95" customHeight="1" x14ac:dyDescent="0.25">
      <c r="B44" s="16"/>
      <c r="C44" s="304" t="s">
        <v>12</v>
      </c>
      <c r="D44" s="304"/>
      <c r="E44" s="304"/>
      <c r="F44" s="304"/>
      <c r="G44" s="39"/>
      <c r="H44" s="288"/>
      <c r="I44" s="288"/>
      <c r="J44" s="288" t="e">
        <f>SUM(#REF!)</f>
        <v>#REF!</v>
      </c>
      <c r="K44" s="288"/>
      <c r="L44" s="16"/>
      <c r="M44" s="19"/>
      <c r="N44" s="19"/>
      <c r="O44" s="19"/>
      <c r="P44" s="19"/>
    </row>
    <row r="45" spans="2:16" s="14" customFormat="1" ht="15.95" customHeight="1" x14ac:dyDescent="0.25">
      <c r="B45" s="16"/>
      <c r="C45" s="304" t="s">
        <v>13</v>
      </c>
      <c r="D45" s="304"/>
      <c r="E45" s="304"/>
      <c r="F45" s="304"/>
      <c r="G45" s="39"/>
      <c r="H45" s="288" t="e">
        <f>SUM(#REF!)</f>
        <v>#REF!</v>
      </c>
      <c r="I45" s="288"/>
      <c r="J45" s="288" t="e">
        <f>SUM(#REF!)</f>
        <v>#REF!</v>
      </c>
      <c r="K45" s="288"/>
      <c r="L45" s="16"/>
      <c r="M45" s="19"/>
      <c r="N45" s="19"/>
      <c r="O45" s="19"/>
      <c r="P45" s="19"/>
    </row>
    <row r="46" spans="2:16" s="14" customFormat="1" ht="15.95" customHeight="1" x14ac:dyDescent="0.25">
      <c r="B46" s="16"/>
      <c r="C46" s="304" t="s">
        <v>15</v>
      </c>
      <c r="D46" s="304"/>
      <c r="E46" s="304"/>
      <c r="F46" s="304"/>
      <c r="G46" s="39"/>
      <c r="H46" s="288">
        <f>SUM(H155)</f>
        <v>3200</v>
      </c>
      <c r="I46" s="288"/>
      <c r="J46" s="288" t="e">
        <f>SUM(#REF!)</f>
        <v>#REF!</v>
      </c>
      <c r="K46" s="288"/>
      <c r="L46" s="16"/>
      <c r="M46" s="19"/>
      <c r="N46" s="19"/>
      <c r="O46" s="19"/>
      <c r="P46" s="19"/>
    </row>
    <row r="47" spans="2:16" s="14" customFormat="1" ht="15.95" customHeight="1" x14ac:dyDescent="0.25">
      <c r="B47" s="15"/>
      <c r="C47" s="304" t="s">
        <v>14</v>
      </c>
      <c r="D47" s="304"/>
      <c r="E47" s="304"/>
      <c r="F47" s="304"/>
      <c r="G47" s="40"/>
      <c r="H47" s="288">
        <f>SUM(H162)</f>
        <v>9600</v>
      </c>
      <c r="I47" s="288"/>
      <c r="J47" s="288" t="e">
        <f>SUM(#REF!)</f>
        <v>#REF!</v>
      </c>
      <c r="K47" s="288"/>
      <c r="L47" s="15"/>
    </row>
    <row r="48" spans="2:16" s="14" customFormat="1" ht="15.95" customHeight="1" x14ac:dyDescent="0.25">
      <c r="B48" s="15"/>
      <c r="C48" s="321" t="s">
        <v>52</v>
      </c>
      <c r="D48" s="321"/>
      <c r="E48" s="321"/>
      <c r="F48" s="321"/>
      <c r="G48" s="38"/>
      <c r="H48" s="322" t="e">
        <f>SUM(K66+#REF!)</f>
        <v>#REF!</v>
      </c>
      <c r="I48" s="322"/>
      <c r="J48" s="322"/>
      <c r="K48" s="322"/>
      <c r="L48" s="15"/>
    </row>
    <row r="49" spans="1:14" ht="15.75" thickBot="1" x14ac:dyDescent="0.3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4" ht="15.95" customHeight="1" thickTop="1" thickBot="1" x14ac:dyDescent="0.3">
      <c r="B50" s="8"/>
      <c r="C50" s="7" t="s">
        <v>24</v>
      </c>
      <c r="D50" s="280" t="s">
        <v>29</v>
      </c>
      <c r="E50" s="281"/>
      <c r="F50" s="281"/>
      <c r="G50" s="281"/>
      <c r="H50" s="282"/>
      <c r="I50" s="280" t="s">
        <v>30</v>
      </c>
      <c r="J50" s="282"/>
      <c r="K50" s="7" t="s">
        <v>31</v>
      </c>
      <c r="L50" s="8"/>
    </row>
    <row r="51" spans="1:14" ht="15.95" customHeight="1" thickTop="1" thickBot="1" x14ac:dyDescent="0.3">
      <c r="B51" s="8"/>
      <c r="C51" s="7" t="s">
        <v>25</v>
      </c>
      <c r="D51" s="255"/>
      <c r="E51" s="256"/>
      <c r="F51" s="256"/>
      <c r="G51" s="256"/>
      <c r="H51" s="257"/>
      <c r="I51" s="258"/>
      <c r="J51" s="259"/>
      <c r="K51" s="6"/>
      <c r="L51" s="8"/>
    </row>
    <row r="52" spans="1:14" ht="15.95" customHeight="1" thickTop="1" thickBot="1" x14ac:dyDescent="0.3">
      <c r="B52" s="8"/>
      <c r="C52" s="7" t="s">
        <v>28</v>
      </c>
      <c r="D52" s="255"/>
      <c r="E52" s="256"/>
      <c r="F52" s="256"/>
      <c r="G52" s="256"/>
      <c r="H52" s="257"/>
      <c r="I52" s="258"/>
      <c r="J52" s="259"/>
      <c r="K52" s="6"/>
      <c r="L52" s="8"/>
    </row>
    <row r="53" spans="1:14" ht="15.95" customHeight="1" thickTop="1" thickBot="1" x14ac:dyDescent="0.3">
      <c r="B53" s="8"/>
      <c r="C53" s="7" t="s">
        <v>26</v>
      </c>
      <c r="D53" s="255"/>
      <c r="E53" s="256"/>
      <c r="F53" s="256"/>
      <c r="G53" s="256"/>
      <c r="H53" s="257"/>
      <c r="I53" s="258"/>
      <c r="J53" s="259"/>
      <c r="K53" s="6"/>
      <c r="L53" s="8"/>
    </row>
    <row r="54" spans="1:14" ht="15.95" customHeight="1" thickTop="1" thickBot="1" x14ac:dyDescent="0.3">
      <c r="B54" s="8"/>
      <c r="C54" s="7" t="s">
        <v>27</v>
      </c>
      <c r="D54" s="255"/>
      <c r="E54" s="256"/>
      <c r="F54" s="256"/>
      <c r="G54" s="256"/>
      <c r="H54" s="257"/>
      <c r="I54" s="258"/>
      <c r="J54" s="259"/>
      <c r="K54" s="6"/>
      <c r="L54" s="8"/>
    </row>
    <row r="55" spans="1:14" ht="15.75" thickTop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4" x14ac:dyDescent="0.25">
      <c r="A56" s="8"/>
      <c r="B56" s="8"/>
      <c r="C56" s="8"/>
      <c r="D56" s="8"/>
      <c r="E56" s="8"/>
      <c r="F56" s="8"/>
      <c r="G56" s="8"/>
      <c r="H56" s="8"/>
      <c r="I56" s="8"/>
      <c r="J56" s="37"/>
      <c r="K56" s="37"/>
      <c r="L56" s="8"/>
      <c r="M56" s="8"/>
      <c r="N56" s="8"/>
    </row>
    <row r="57" spans="1:14" ht="18.75" x14ac:dyDescent="0.25">
      <c r="A57" s="8"/>
      <c r="B57" s="8"/>
      <c r="C57" s="271" t="s">
        <v>79</v>
      </c>
      <c r="D57" s="271"/>
      <c r="E57" s="271"/>
      <c r="F57" s="271"/>
      <c r="G57" s="271"/>
      <c r="H57" s="271"/>
      <c r="I57" s="271"/>
      <c r="J57" s="271"/>
      <c r="K57" s="271"/>
      <c r="L57" s="8"/>
      <c r="M57" s="8"/>
      <c r="N57" s="8"/>
    </row>
    <row r="58" spans="1:14" ht="30" customHeight="1" x14ac:dyDescent="0.25">
      <c r="A58" s="8"/>
      <c r="B58" s="4"/>
      <c r="C58" s="4"/>
      <c r="D58" s="4"/>
      <c r="E58" s="272" t="s">
        <v>41</v>
      </c>
      <c r="F58" s="272"/>
      <c r="G58" s="272"/>
      <c r="H58" s="272"/>
      <c r="I58" s="272"/>
      <c r="J58" s="272"/>
      <c r="K58" s="272"/>
      <c r="L58" s="4"/>
      <c r="M58" s="8"/>
      <c r="N58" s="8"/>
    </row>
    <row r="59" spans="1:14" ht="30" customHeight="1" x14ac:dyDescent="0.25">
      <c r="B59" s="4"/>
      <c r="C59" s="4"/>
      <c r="D59" s="4"/>
      <c r="E59" s="272" t="s">
        <v>40</v>
      </c>
      <c r="F59" s="272"/>
      <c r="G59" s="272"/>
      <c r="H59" s="272"/>
      <c r="I59" s="272"/>
      <c r="J59" s="272"/>
      <c r="K59" s="272"/>
      <c r="L59" s="4"/>
    </row>
    <row r="60" spans="1:14" ht="30" customHeight="1" thickBot="1" x14ac:dyDescent="0.3">
      <c r="B60" s="4"/>
      <c r="C60" s="5"/>
      <c r="D60" s="5"/>
      <c r="E60" s="273" t="s">
        <v>42</v>
      </c>
      <c r="F60" s="273"/>
      <c r="G60" s="273"/>
      <c r="H60" s="273"/>
      <c r="I60" s="273"/>
      <c r="J60" s="273"/>
      <c r="K60" s="273"/>
      <c r="L60" s="4"/>
    </row>
    <row r="61" spans="1:14" ht="9.9499999999999993" customHeight="1" thickTop="1" x14ac:dyDescent="0.25">
      <c r="B61" s="4"/>
      <c r="C61" s="3"/>
      <c r="D61" s="3"/>
      <c r="E61" s="3"/>
      <c r="F61" s="3"/>
      <c r="G61" s="4"/>
      <c r="H61" s="9"/>
      <c r="I61" s="9"/>
      <c r="J61" s="9"/>
      <c r="K61" s="9"/>
      <c r="L61" s="4"/>
    </row>
    <row r="62" spans="1:14" ht="30.75" x14ac:dyDescent="0.25">
      <c r="B62" s="9"/>
      <c r="C62" s="274" t="s">
        <v>34</v>
      </c>
      <c r="D62" s="274"/>
      <c r="E62" s="274"/>
      <c r="F62" s="274"/>
      <c r="G62" s="274"/>
      <c r="H62" s="274"/>
      <c r="I62" s="274"/>
      <c r="J62" s="274"/>
      <c r="K62" s="274"/>
      <c r="L62" s="9"/>
    </row>
    <row r="63" spans="1:14" ht="9.9499999999999993" customHeight="1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4" s="46" customFormat="1" ht="15.95" customHeight="1" x14ac:dyDescent="0.2">
      <c r="B64" s="13"/>
      <c r="C64" s="260" t="s">
        <v>37</v>
      </c>
      <c r="D64" s="261"/>
      <c r="E64" s="261"/>
      <c r="F64" s="262"/>
      <c r="G64" s="13"/>
      <c r="H64" s="260" t="s">
        <v>36</v>
      </c>
      <c r="I64" s="261"/>
      <c r="J64" s="261"/>
      <c r="K64" s="262"/>
      <c r="L64" s="37"/>
    </row>
    <row r="65" spans="1:12" s="46" customFormat="1" ht="15.95" customHeight="1" x14ac:dyDescent="0.2">
      <c r="B65" s="37"/>
      <c r="C65" s="83" t="s">
        <v>4</v>
      </c>
      <c r="D65" s="284" t="s">
        <v>1</v>
      </c>
      <c r="E65" s="285"/>
      <c r="F65" s="75">
        <f>SUM(F33)</f>
        <v>262500</v>
      </c>
      <c r="G65" s="76"/>
      <c r="H65" s="83" t="s">
        <v>0</v>
      </c>
      <c r="I65" s="284" t="s">
        <v>1</v>
      </c>
      <c r="J65" s="285"/>
      <c r="K65" s="75">
        <f>SUM(J74,H77,H96,H118,H127,H134,H141,H148,H155,H162)</f>
        <v>167000</v>
      </c>
      <c r="L65" s="37"/>
    </row>
    <row r="66" spans="1:12" s="46" customFormat="1" ht="15.95" customHeight="1" x14ac:dyDescent="0.2">
      <c r="B66" s="37"/>
      <c r="C66" s="292" t="s">
        <v>39</v>
      </c>
      <c r="D66" s="293"/>
      <c r="E66" s="294"/>
      <c r="F66" s="77">
        <f>SUM(F65)</f>
        <v>262500</v>
      </c>
      <c r="G66" s="78"/>
      <c r="H66" s="292" t="s">
        <v>38</v>
      </c>
      <c r="I66" s="293"/>
      <c r="J66" s="294"/>
      <c r="K66" s="77">
        <f>SUM(K65)</f>
        <v>167000</v>
      </c>
      <c r="L66" s="37"/>
    </row>
    <row r="67" spans="1:12" s="46" customFormat="1" ht="9.9499999999999993" customHeight="1" x14ac:dyDescent="0.2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spans="1:12" s="46" customFormat="1" ht="15.95" customHeight="1" x14ac:dyDescent="0.2">
      <c r="B68" s="37"/>
      <c r="C68" s="260" t="s">
        <v>35</v>
      </c>
      <c r="D68" s="261"/>
      <c r="E68" s="261"/>
      <c r="F68" s="262"/>
      <c r="G68" s="37"/>
      <c r="H68" s="289">
        <f>SUM(F66-K66)</f>
        <v>95500</v>
      </c>
      <c r="I68" s="290"/>
      <c r="J68" s="290"/>
      <c r="K68" s="291"/>
      <c r="L68" s="37"/>
    </row>
    <row r="69" spans="1:12" s="46" customFormat="1" ht="9.9499999999999993" customHeight="1" x14ac:dyDescent="0.2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spans="1:12" s="46" customFormat="1" ht="15.95" customHeight="1" x14ac:dyDescent="0.2">
      <c r="B70" s="37"/>
      <c r="C70" s="260" t="s">
        <v>44</v>
      </c>
      <c r="D70" s="261"/>
      <c r="E70" s="261"/>
      <c r="F70" s="261"/>
      <c r="G70" s="261"/>
      <c r="H70" s="261"/>
      <c r="I70" s="261"/>
      <c r="J70" s="261"/>
      <c r="K70" s="262"/>
      <c r="L70" s="37"/>
    </row>
    <row r="71" spans="1:12" s="46" customFormat="1" ht="9.9499999999999993" customHeight="1" x14ac:dyDescent="0.2">
      <c r="A71" s="37"/>
      <c r="B71" s="37"/>
      <c r="C71" s="79"/>
      <c r="D71" s="79"/>
      <c r="E71" s="79"/>
      <c r="F71" s="79"/>
      <c r="G71" s="37"/>
      <c r="H71" s="60"/>
      <c r="I71" s="60"/>
      <c r="J71" s="60"/>
      <c r="K71" s="60"/>
      <c r="L71" s="37"/>
    </row>
    <row r="72" spans="1:12" s="46" customFormat="1" ht="15.95" customHeight="1" x14ac:dyDescent="0.2">
      <c r="A72" s="37"/>
      <c r="B72" s="37"/>
      <c r="C72" s="80"/>
      <c r="D72" s="263" t="s">
        <v>108</v>
      </c>
      <c r="E72" s="263"/>
      <c r="F72" s="263"/>
      <c r="G72" s="263"/>
      <c r="H72" s="263"/>
      <c r="I72" s="263"/>
      <c r="J72" s="263"/>
      <c r="K72" s="80"/>
      <c r="L72" s="37"/>
    </row>
    <row r="73" spans="1:12" s="46" customFormat="1" ht="15.95" customHeight="1" x14ac:dyDescent="0.2">
      <c r="A73" s="37"/>
      <c r="B73" s="37"/>
      <c r="C73" s="37"/>
      <c r="D73" s="49" t="s">
        <v>45</v>
      </c>
      <c r="E73" s="49" t="s">
        <v>46</v>
      </c>
      <c r="F73" s="49" t="s">
        <v>47</v>
      </c>
      <c r="G73" s="264" t="s">
        <v>48</v>
      </c>
      <c r="H73" s="265"/>
      <c r="I73" s="49" t="s">
        <v>49</v>
      </c>
      <c r="J73" s="49" t="s">
        <v>50</v>
      </c>
      <c r="K73" s="60"/>
      <c r="L73" s="37"/>
    </row>
    <row r="74" spans="1:12" s="46" customFormat="1" ht="15.95" customHeight="1" x14ac:dyDescent="0.2">
      <c r="A74" s="37"/>
      <c r="B74" s="37"/>
      <c r="C74" s="37"/>
      <c r="D74" s="49" t="s">
        <v>86</v>
      </c>
      <c r="E74" s="49">
        <v>2</v>
      </c>
      <c r="F74" s="49">
        <v>16</v>
      </c>
      <c r="G74" s="264">
        <f>SUM(E74*F74)</f>
        <v>32</v>
      </c>
      <c r="H74" s="265"/>
      <c r="I74" s="52">
        <f>VLOOKUP(D74,ورقة2!$A$2:$B$5,2,0)</f>
        <v>150</v>
      </c>
      <c r="J74" s="52">
        <f>SUM(I74*G74)</f>
        <v>4800</v>
      </c>
      <c r="K74" s="60"/>
      <c r="L74" s="37"/>
    </row>
    <row r="75" spans="1:12" s="46" customFormat="1" ht="9.9499999999999993" customHeight="1" x14ac:dyDescent="0.2">
      <c r="A75" s="37"/>
      <c r="B75" s="37"/>
      <c r="C75" s="79"/>
      <c r="D75" s="79"/>
      <c r="E75" s="79"/>
      <c r="F75" s="79"/>
      <c r="G75" s="37"/>
      <c r="H75" s="60"/>
      <c r="I75" s="60"/>
      <c r="J75" s="60"/>
      <c r="K75" s="60"/>
      <c r="L75" s="37"/>
    </row>
    <row r="76" spans="1:12" s="46" customFormat="1" ht="15.95" customHeight="1" x14ac:dyDescent="0.2">
      <c r="A76" s="37"/>
      <c r="B76" s="37"/>
      <c r="C76" s="84"/>
      <c r="D76" s="84"/>
      <c r="E76" s="266" t="s">
        <v>97</v>
      </c>
      <c r="F76" s="266"/>
      <c r="G76" s="266"/>
      <c r="H76" s="266"/>
      <c r="I76" s="266"/>
      <c r="J76" s="60"/>
      <c r="K76" s="60"/>
      <c r="L76" s="37"/>
    </row>
    <row r="77" spans="1:12" s="46" customFormat="1" ht="15.95" customHeight="1" x14ac:dyDescent="0.2">
      <c r="B77" s="37"/>
      <c r="C77" s="37"/>
      <c r="D77" s="37"/>
      <c r="E77" s="267" t="s">
        <v>52</v>
      </c>
      <c r="F77" s="267"/>
      <c r="G77" s="49"/>
      <c r="H77" s="268">
        <v>2000</v>
      </c>
      <c r="I77" s="268"/>
      <c r="J77" s="60"/>
      <c r="K77" s="60"/>
      <c r="L77" s="37"/>
    </row>
    <row r="78" spans="1:12" s="46" customFormat="1" ht="9.9499999999999993" customHeight="1" x14ac:dyDescent="0.2">
      <c r="B78" s="37"/>
      <c r="C78" s="79"/>
      <c r="D78" s="79"/>
      <c r="E78" s="79"/>
      <c r="F78" s="79"/>
      <c r="G78" s="37"/>
      <c r="H78" s="60"/>
      <c r="I78" s="60"/>
      <c r="J78" s="60"/>
      <c r="K78" s="60"/>
      <c r="L78" s="37"/>
    </row>
    <row r="79" spans="1:12" s="46" customFormat="1" ht="15.95" customHeight="1" x14ac:dyDescent="0.2">
      <c r="B79" s="37"/>
      <c r="C79" s="278" t="s">
        <v>53</v>
      </c>
      <c r="D79" s="278"/>
      <c r="E79" s="278"/>
      <c r="F79" s="278"/>
      <c r="G79" s="278"/>
      <c r="H79" s="278"/>
      <c r="I79" s="278"/>
      <c r="J79" s="278"/>
      <c r="K79" s="278"/>
      <c r="L79" s="37"/>
    </row>
    <row r="80" spans="1:12" s="46" customFormat="1" ht="30" customHeight="1" x14ac:dyDescent="0.2">
      <c r="B80" s="37"/>
      <c r="C80" s="49" t="s">
        <v>20</v>
      </c>
      <c r="D80" s="49" t="s">
        <v>91</v>
      </c>
      <c r="E80" s="49" t="s">
        <v>46</v>
      </c>
      <c r="F80" s="49" t="s">
        <v>47</v>
      </c>
      <c r="G80" s="87"/>
      <c r="H80" s="49" t="s">
        <v>48</v>
      </c>
      <c r="I80" s="49" t="s">
        <v>49</v>
      </c>
      <c r="J80" s="93" t="s">
        <v>55</v>
      </c>
      <c r="K80" s="49" t="s">
        <v>54</v>
      </c>
      <c r="L80" s="37"/>
    </row>
    <row r="81" spans="2:12" s="94" customFormat="1" ht="24.95" customHeight="1" x14ac:dyDescent="0.2">
      <c r="B81" s="95"/>
      <c r="C81" s="104" t="s">
        <v>92</v>
      </c>
      <c r="D81" s="85" t="s">
        <v>51</v>
      </c>
      <c r="E81" s="85">
        <v>3</v>
      </c>
      <c r="F81" s="85">
        <v>16</v>
      </c>
      <c r="G81" s="50"/>
      <c r="H81" s="85">
        <f t="shared" ref="H81:H83" si="2">IFERROR(SUM(F81*E81),"")</f>
        <v>48</v>
      </c>
      <c r="I81" s="86">
        <f>IFERROR(VLOOKUP(D81,ورقة2!$A$2:$B$5,2,0),"")</f>
        <v>200</v>
      </c>
      <c r="J81" s="86">
        <f>IFERROR(SUM(I81*H81*0.25),"")</f>
        <v>2400</v>
      </c>
      <c r="K81" s="86">
        <f>IFERROR(SUM(H81*I81+J81),"")</f>
        <v>12000</v>
      </c>
      <c r="L81" s="95"/>
    </row>
    <row r="82" spans="2:12" s="94" customFormat="1" ht="24.95" customHeight="1" x14ac:dyDescent="0.2">
      <c r="B82" s="95"/>
      <c r="C82" s="103" t="s">
        <v>93</v>
      </c>
      <c r="D82" s="85" t="s">
        <v>56</v>
      </c>
      <c r="E82" s="85">
        <v>4.5</v>
      </c>
      <c r="F82" s="85">
        <v>16</v>
      </c>
      <c r="G82" s="96"/>
      <c r="H82" s="85">
        <f t="shared" si="2"/>
        <v>72</v>
      </c>
      <c r="I82" s="86">
        <f>IFERROR(VLOOKUP(D82,ورقة2!$A$2:$B$5,2,0),"")</f>
        <v>250</v>
      </c>
      <c r="J82" s="86">
        <f t="shared" ref="J82:J95" si="3">IFERROR(SUM(I82*H82*0.25),"")</f>
        <v>4500</v>
      </c>
      <c r="K82" s="86">
        <f t="shared" ref="K82:K93" si="4">IFERROR(SUM(H82*I82+J82),"")</f>
        <v>22500</v>
      </c>
      <c r="L82" s="95"/>
    </row>
    <row r="83" spans="2:12" s="94" customFormat="1" ht="24.95" customHeight="1" x14ac:dyDescent="0.2">
      <c r="B83" s="95"/>
      <c r="C83" s="103" t="s">
        <v>94</v>
      </c>
      <c r="D83" s="85" t="s">
        <v>57</v>
      </c>
      <c r="E83" s="51">
        <v>2</v>
      </c>
      <c r="F83" s="85">
        <v>16</v>
      </c>
      <c r="G83" s="97"/>
      <c r="H83" s="85">
        <f t="shared" si="2"/>
        <v>32</v>
      </c>
      <c r="I83" s="86">
        <f>IFERROR(VLOOKUP(D83,ورقة2!$A$2:$B$5,2,0),"")</f>
        <v>300</v>
      </c>
      <c r="J83" s="86">
        <f t="shared" si="3"/>
        <v>2400</v>
      </c>
      <c r="K83" s="86">
        <f t="shared" si="4"/>
        <v>12000</v>
      </c>
      <c r="L83" s="95"/>
    </row>
    <row r="84" spans="2:12" s="94" customFormat="1" ht="24.95" customHeight="1" x14ac:dyDescent="0.2">
      <c r="B84" s="95"/>
      <c r="C84" s="103" t="s">
        <v>95</v>
      </c>
      <c r="D84" s="85" t="s">
        <v>86</v>
      </c>
      <c r="E84" s="51">
        <v>1</v>
      </c>
      <c r="F84" s="85">
        <v>16</v>
      </c>
      <c r="G84" s="98"/>
      <c r="H84" s="85">
        <f>IFERROR(SUM(F84*E84),"")</f>
        <v>16</v>
      </c>
      <c r="I84" s="86">
        <f>IFERROR(VLOOKUP(D84,ورقة2!$A$2:$B$5,2,0),"")</f>
        <v>150</v>
      </c>
      <c r="J84" s="86">
        <f t="shared" si="3"/>
        <v>600</v>
      </c>
      <c r="K84" s="86">
        <f t="shared" si="4"/>
        <v>3000</v>
      </c>
      <c r="L84" s="95"/>
    </row>
    <row r="85" spans="2:12" s="94" customFormat="1" ht="24.95" customHeight="1" x14ac:dyDescent="0.2">
      <c r="B85" s="95"/>
      <c r="C85" s="103"/>
      <c r="D85" s="85"/>
      <c r="E85" s="51"/>
      <c r="F85" s="85"/>
      <c r="G85" s="67"/>
      <c r="H85" s="85">
        <f t="shared" ref="H85:H95" si="5">IFERROR(SUM(F85*E85),"")</f>
        <v>0</v>
      </c>
      <c r="I85" s="86" t="str">
        <f>IFERROR(VLOOKUP(D85,ورقة2!$A$2:$B$5,2,0),"")</f>
        <v/>
      </c>
      <c r="J85" s="86" t="str">
        <f t="shared" si="3"/>
        <v/>
      </c>
      <c r="K85" s="86" t="str">
        <f t="shared" si="4"/>
        <v/>
      </c>
      <c r="L85" s="95"/>
    </row>
    <row r="86" spans="2:12" s="94" customFormat="1" ht="24.95" customHeight="1" x14ac:dyDescent="0.2">
      <c r="B86" s="95"/>
      <c r="C86" s="103"/>
      <c r="D86" s="85"/>
      <c r="E86" s="51"/>
      <c r="F86" s="51"/>
      <c r="G86" s="98"/>
      <c r="H86" s="85">
        <f t="shared" si="5"/>
        <v>0</v>
      </c>
      <c r="I86" s="86" t="str">
        <f>IFERROR(VLOOKUP(D86,ورقة2!$A$2:$B$5,2,0),"")</f>
        <v/>
      </c>
      <c r="J86" s="86" t="str">
        <f t="shared" si="3"/>
        <v/>
      </c>
      <c r="K86" s="86" t="str">
        <f t="shared" si="4"/>
        <v/>
      </c>
      <c r="L86" s="95"/>
    </row>
    <row r="87" spans="2:12" s="94" customFormat="1" ht="24.95" customHeight="1" x14ac:dyDescent="0.2">
      <c r="B87" s="95"/>
      <c r="C87" s="103"/>
      <c r="D87" s="85"/>
      <c r="E87" s="51"/>
      <c r="F87" s="51"/>
      <c r="G87" s="98"/>
      <c r="H87" s="85">
        <f t="shared" si="5"/>
        <v>0</v>
      </c>
      <c r="I87" s="86" t="str">
        <f>IFERROR(VLOOKUP(D87,ورقة2!$A$2:$B$5,2,0),"")</f>
        <v/>
      </c>
      <c r="J87" s="86" t="str">
        <f t="shared" si="3"/>
        <v/>
      </c>
      <c r="K87" s="86" t="str">
        <f t="shared" si="4"/>
        <v/>
      </c>
      <c r="L87" s="95"/>
    </row>
    <row r="88" spans="2:12" s="94" customFormat="1" ht="24.95" customHeight="1" x14ac:dyDescent="0.2">
      <c r="B88" s="95"/>
      <c r="C88" s="103"/>
      <c r="D88" s="85"/>
      <c r="E88" s="51"/>
      <c r="F88" s="51"/>
      <c r="G88" s="98"/>
      <c r="H88" s="85">
        <f t="shared" si="5"/>
        <v>0</v>
      </c>
      <c r="I88" s="86" t="str">
        <f>IFERROR(VLOOKUP(D88,ورقة2!$A$2:$B$5,2,0),"")</f>
        <v/>
      </c>
      <c r="J88" s="86" t="str">
        <f t="shared" si="3"/>
        <v/>
      </c>
      <c r="K88" s="86" t="str">
        <f t="shared" si="4"/>
        <v/>
      </c>
      <c r="L88" s="95"/>
    </row>
    <row r="89" spans="2:12" s="94" customFormat="1" ht="24.95" customHeight="1" x14ac:dyDescent="0.2">
      <c r="B89" s="95"/>
      <c r="C89" s="103"/>
      <c r="D89" s="85"/>
      <c r="E89" s="51"/>
      <c r="F89" s="51"/>
      <c r="G89" s="98"/>
      <c r="H89" s="85">
        <f t="shared" si="5"/>
        <v>0</v>
      </c>
      <c r="I89" s="86" t="str">
        <f>IFERROR(VLOOKUP(D89,ورقة2!$A$2:$B$5,2,0),"")</f>
        <v/>
      </c>
      <c r="J89" s="86" t="str">
        <f t="shared" si="3"/>
        <v/>
      </c>
      <c r="K89" s="86" t="str">
        <f t="shared" si="4"/>
        <v/>
      </c>
      <c r="L89" s="95"/>
    </row>
    <row r="90" spans="2:12" s="94" customFormat="1" ht="24.95" customHeight="1" x14ac:dyDescent="0.2">
      <c r="B90" s="95"/>
      <c r="C90" s="103"/>
      <c r="D90" s="85"/>
      <c r="E90" s="51"/>
      <c r="F90" s="51"/>
      <c r="G90" s="51"/>
      <c r="H90" s="85">
        <f t="shared" si="5"/>
        <v>0</v>
      </c>
      <c r="I90" s="86" t="str">
        <f>IFERROR(VLOOKUP(D90,ورقة2!$A$2:$B$5,2,0),"")</f>
        <v/>
      </c>
      <c r="J90" s="86" t="str">
        <f t="shared" si="3"/>
        <v/>
      </c>
      <c r="K90" s="86" t="str">
        <f t="shared" si="4"/>
        <v/>
      </c>
      <c r="L90" s="95"/>
    </row>
    <row r="91" spans="2:12" s="94" customFormat="1" ht="24.95" customHeight="1" x14ac:dyDescent="0.2">
      <c r="B91" s="95"/>
      <c r="C91" s="103"/>
      <c r="D91" s="85"/>
      <c r="E91" s="56"/>
      <c r="F91" s="56"/>
      <c r="G91" s="98"/>
      <c r="H91" s="85">
        <f t="shared" si="5"/>
        <v>0</v>
      </c>
      <c r="I91" s="86" t="str">
        <f>IFERROR(VLOOKUP(D91,ورقة2!$A$2:$B$5,2,0),"")</f>
        <v/>
      </c>
      <c r="J91" s="86" t="str">
        <f t="shared" si="3"/>
        <v/>
      </c>
      <c r="K91" s="86" t="str">
        <f t="shared" si="4"/>
        <v/>
      </c>
      <c r="L91" s="95"/>
    </row>
    <row r="92" spans="2:12" s="94" customFormat="1" ht="24.95" customHeight="1" x14ac:dyDescent="0.2">
      <c r="B92" s="95"/>
      <c r="C92" s="103"/>
      <c r="D92" s="85"/>
      <c r="E92" s="51"/>
      <c r="F92" s="51"/>
      <c r="G92" s="98"/>
      <c r="H92" s="85">
        <f t="shared" si="5"/>
        <v>0</v>
      </c>
      <c r="I92" s="86" t="str">
        <f>IFERROR(VLOOKUP(D92,ورقة2!$A$2:$B$5,2,0),"")</f>
        <v/>
      </c>
      <c r="J92" s="86" t="str">
        <f t="shared" si="3"/>
        <v/>
      </c>
      <c r="K92" s="86" t="str">
        <f t="shared" si="4"/>
        <v/>
      </c>
      <c r="L92" s="95"/>
    </row>
    <row r="93" spans="2:12" s="94" customFormat="1" ht="24.95" customHeight="1" x14ac:dyDescent="0.2">
      <c r="B93" s="95"/>
      <c r="C93" s="103"/>
      <c r="D93" s="85"/>
      <c r="E93" s="99"/>
      <c r="F93" s="99"/>
      <c r="G93" s="100"/>
      <c r="H93" s="85">
        <f t="shared" si="5"/>
        <v>0</v>
      </c>
      <c r="I93" s="86" t="str">
        <f>IFERROR(VLOOKUP(D93,ورقة2!$A$2:$B$5,2,0),"")</f>
        <v/>
      </c>
      <c r="J93" s="86" t="str">
        <f t="shared" si="3"/>
        <v/>
      </c>
      <c r="K93" s="86" t="str">
        <f t="shared" si="4"/>
        <v/>
      </c>
      <c r="L93" s="95"/>
    </row>
    <row r="94" spans="2:12" s="94" customFormat="1" ht="24.95" customHeight="1" x14ac:dyDescent="0.2">
      <c r="B94" s="95"/>
      <c r="C94" s="103"/>
      <c r="D94" s="85"/>
      <c r="E94" s="101"/>
      <c r="F94" s="101"/>
      <c r="G94" s="100"/>
      <c r="H94" s="85">
        <f t="shared" si="5"/>
        <v>0</v>
      </c>
      <c r="I94" s="86" t="str">
        <f>IFERROR(VLOOKUP(D94,ورقة2!$A$2:$B$5,2,0),"")</f>
        <v/>
      </c>
      <c r="J94" s="86" t="str">
        <f t="shared" si="3"/>
        <v/>
      </c>
      <c r="K94" s="86" t="str">
        <f>IFERROR(SUM(H94*I94+J94),"")</f>
        <v/>
      </c>
      <c r="L94" s="95"/>
    </row>
    <row r="95" spans="2:12" s="94" customFormat="1" ht="24.95" customHeight="1" x14ac:dyDescent="0.2">
      <c r="B95" s="95"/>
      <c r="C95" s="103"/>
      <c r="D95" s="85"/>
      <c r="E95" s="99"/>
      <c r="F95" s="99"/>
      <c r="G95" s="102"/>
      <c r="H95" s="85">
        <f t="shared" si="5"/>
        <v>0</v>
      </c>
      <c r="I95" s="86" t="str">
        <f>IFERROR(VLOOKUP(D95,ورقة2!$A$2:$B$5,2,0),"")</f>
        <v/>
      </c>
      <c r="J95" s="86" t="str">
        <f t="shared" si="3"/>
        <v/>
      </c>
      <c r="K95" s="86" t="str">
        <f>IFERROR(SUM(H95*I95+J95),"")</f>
        <v/>
      </c>
      <c r="L95" s="95"/>
    </row>
    <row r="96" spans="2:12" s="88" customFormat="1" ht="15.95" customHeight="1" x14ac:dyDescent="0.2">
      <c r="B96" s="13"/>
      <c r="C96" s="260" t="s">
        <v>52</v>
      </c>
      <c r="D96" s="261"/>
      <c r="E96" s="261"/>
      <c r="F96" s="262"/>
      <c r="G96" s="58"/>
      <c r="H96" s="279">
        <f>SUM(K81:K94)</f>
        <v>49500</v>
      </c>
      <c r="I96" s="279"/>
      <c r="J96" s="279"/>
      <c r="K96" s="279"/>
      <c r="L96" s="13"/>
    </row>
    <row r="97" spans="1:13" s="88" customFormat="1" ht="9.9499999999999993" customHeight="1" x14ac:dyDescent="0.2">
      <c r="B97" s="13"/>
      <c r="C97" s="61"/>
      <c r="D97" s="61"/>
      <c r="E97" s="61"/>
      <c r="F97" s="61"/>
      <c r="G97" s="59"/>
      <c r="H97" s="81"/>
      <c r="I97" s="81"/>
      <c r="J97" s="81"/>
      <c r="K97" s="81"/>
      <c r="L97" s="47"/>
    </row>
    <row r="98" spans="1:13" s="46" customFormat="1" ht="9.9499999999999993" customHeight="1" thickBot="1" x14ac:dyDescent="0.25">
      <c r="B98" s="37"/>
      <c r="C98" s="70"/>
      <c r="D98" s="70"/>
      <c r="E98" s="70"/>
      <c r="F98" s="70"/>
      <c r="G98" s="70"/>
      <c r="H98" s="71"/>
      <c r="I98" s="70"/>
      <c r="J98" s="70"/>
      <c r="K98" s="70"/>
      <c r="L98" s="37"/>
    </row>
    <row r="99" spans="1:13" s="46" customFormat="1" ht="15.95" customHeight="1" thickTop="1" thickBot="1" x14ac:dyDescent="0.25">
      <c r="B99" s="37"/>
      <c r="C99" s="7" t="s">
        <v>24</v>
      </c>
      <c r="D99" s="280" t="s">
        <v>29</v>
      </c>
      <c r="E99" s="281"/>
      <c r="F99" s="281"/>
      <c r="G99" s="281"/>
      <c r="H99" s="282"/>
      <c r="I99" s="280" t="s">
        <v>30</v>
      </c>
      <c r="J99" s="282"/>
      <c r="K99" s="7" t="s">
        <v>31</v>
      </c>
      <c r="L99" s="37"/>
    </row>
    <row r="100" spans="1:13" s="46" customFormat="1" ht="15.95" customHeight="1" thickTop="1" thickBot="1" x14ac:dyDescent="0.25">
      <c r="B100" s="37"/>
      <c r="C100" s="7" t="s">
        <v>109</v>
      </c>
      <c r="D100" s="255"/>
      <c r="E100" s="256"/>
      <c r="F100" s="256"/>
      <c r="G100" s="256"/>
      <c r="H100" s="257"/>
      <c r="I100" s="258"/>
      <c r="J100" s="259"/>
      <c r="K100" s="82"/>
      <c r="L100" s="37"/>
    </row>
    <row r="101" spans="1:13" s="46" customFormat="1" ht="15.95" customHeight="1" thickTop="1" thickBot="1" x14ac:dyDescent="0.25">
      <c r="B101" s="37"/>
      <c r="C101" s="7" t="s">
        <v>28</v>
      </c>
      <c r="D101" s="255"/>
      <c r="E101" s="256"/>
      <c r="F101" s="256"/>
      <c r="G101" s="256"/>
      <c r="H101" s="257"/>
      <c r="I101" s="258"/>
      <c r="J101" s="259"/>
      <c r="K101" s="82"/>
      <c r="L101" s="37"/>
    </row>
    <row r="102" spans="1:13" s="46" customFormat="1" ht="15.95" customHeight="1" thickTop="1" thickBot="1" x14ac:dyDescent="0.25">
      <c r="B102" s="37"/>
      <c r="C102" s="7" t="s">
        <v>26</v>
      </c>
      <c r="D102" s="255"/>
      <c r="E102" s="256"/>
      <c r="F102" s="256"/>
      <c r="G102" s="256"/>
      <c r="H102" s="257"/>
      <c r="I102" s="258"/>
      <c r="J102" s="259"/>
      <c r="K102" s="82"/>
      <c r="L102" s="37"/>
    </row>
    <row r="103" spans="1:13" s="46" customFormat="1" ht="15.95" customHeight="1" thickTop="1" thickBot="1" x14ac:dyDescent="0.25">
      <c r="B103" s="37"/>
      <c r="C103" s="7" t="s">
        <v>27</v>
      </c>
      <c r="D103" s="255"/>
      <c r="E103" s="256"/>
      <c r="F103" s="256"/>
      <c r="G103" s="256"/>
      <c r="H103" s="257"/>
      <c r="I103" s="258"/>
      <c r="J103" s="259"/>
      <c r="K103" s="82"/>
      <c r="L103" s="37"/>
    </row>
    <row r="104" spans="1:13" s="46" customFormat="1" ht="15.95" customHeight="1" thickTop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</row>
    <row r="105" spans="1:13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</row>
    <row r="106" spans="1:13" ht="18.75" x14ac:dyDescent="0.25">
      <c r="A106" s="8"/>
      <c r="B106" s="8"/>
      <c r="C106" s="271" t="s">
        <v>80</v>
      </c>
      <c r="D106" s="271"/>
      <c r="E106" s="271"/>
      <c r="F106" s="271"/>
      <c r="G106" s="271"/>
      <c r="H106" s="271"/>
      <c r="I106" s="271"/>
      <c r="J106" s="271"/>
      <c r="K106" s="271"/>
      <c r="L106" s="8"/>
      <c r="M106" s="8"/>
    </row>
    <row r="107" spans="1:13" ht="24.95" customHeight="1" x14ac:dyDescent="0.25">
      <c r="A107" s="8"/>
      <c r="B107" s="4"/>
      <c r="C107" s="4"/>
      <c r="D107" s="4"/>
      <c r="E107" s="272" t="s">
        <v>41</v>
      </c>
      <c r="F107" s="272"/>
      <c r="G107" s="272"/>
      <c r="H107" s="272"/>
      <c r="I107" s="272"/>
      <c r="J107" s="272"/>
      <c r="K107" s="272"/>
      <c r="L107" s="4"/>
      <c r="M107" s="8"/>
    </row>
    <row r="108" spans="1:13" ht="24.95" customHeight="1" x14ac:dyDescent="0.25">
      <c r="B108" s="4"/>
      <c r="C108" s="4"/>
      <c r="D108" s="4"/>
      <c r="E108" s="272" t="s">
        <v>40</v>
      </c>
      <c r="F108" s="272"/>
      <c r="G108" s="272"/>
      <c r="H108" s="272"/>
      <c r="I108" s="272"/>
      <c r="J108" s="272"/>
      <c r="K108" s="272"/>
      <c r="L108" s="4"/>
    </row>
    <row r="109" spans="1:13" ht="24.95" customHeight="1" thickBot="1" x14ac:dyDescent="0.3">
      <c r="B109" s="4"/>
      <c r="C109" s="5"/>
      <c r="D109" s="5"/>
      <c r="E109" s="273" t="s">
        <v>42</v>
      </c>
      <c r="F109" s="273"/>
      <c r="G109" s="273"/>
      <c r="H109" s="273"/>
      <c r="I109" s="273"/>
      <c r="J109" s="273"/>
      <c r="K109" s="273"/>
      <c r="L109" s="4"/>
    </row>
    <row r="110" spans="1:13" ht="6.95" customHeight="1" thickTop="1" x14ac:dyDescent="0.25">
      <c r="B110" s="4"/>
      <c r="C110" s="3"/>
      <c r="D110" s="3"/>
      <c r="E110" s="3"/>
      <c r="F110" s="3"/>
      <c r="G110" s="4"/>
      <c r="H110" s="9"/>
      <c r="I110" s="9"/>
      <c r="J110" s="9"/>
      <c r="K110" s="9"/>
      <c r="L110" s="4"/>
    </row>
    <row r="111" spans="1:13" ht="24.95" customHeight="1" x14ac:dyDescent="0.25">
      <c r="B111" s="9"/>
      <c r="C111" s="274" t="s">
        <v>58</v>
      </c>
      <c r="D111" s="274"/>
      <c r="E111" s="274"/>
      <c r="F111" s="274"/>
      <c r="G111" s="274"/>
      <c r="H111" s="274"/>
      <c r="I111" s="274"/>
      <c r="J111" s="274"/>
      <c r="K111" s="274"/>
      <c r="L111" s="9"/>
    </row>
    <row r="112" spans="1:13" ht="6.95" customHeight="1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s="46" customFormat="1" ht="15.95" customHeight="1" x14ac:dyDescent="0.2">
      <c r="B113" s="47"/>
      <c r="C113" s="278" t="s">
        <v>96</v>
      </c>
      <c r="D113" s="278"/>
      <c r="E113" s="278"/>
      <c r="F113" s="278"/>
      <c r="G113" s="278"/>
      <c r="H113" s="278"/>
      <c r="I113" s="278"/>
      <c r="J113" s="278"/>
      <c r="K113" s="278"/>
      <c r="L113" s="37"/>
    </row>
    <row r="114" spans="2:12" s="46" customFormat="1" ht="15.95" customHeight="1" x14ac:dyDescent="0.2">
      <c r="B114" s="48"/>
      <c r="C114" s="85" t="s">
        <v>91</v>
      </c>
      <c r="D114" s="85" t="s">
        <v>20</v>
      </c>
      <c r="E114" s="85" t="s">
        <v>60</v>
      </c>
      <c r="F114" s="103" t="s">
        <v>61</v>
      </c>
      <c r="G114" s="85"/>
      <c r="H114" s="85" t="s">
        <v>47</v>
      </c>
      <c r="I114" s="85" t="s">
        <v>48</v>
      </c>
      <c r="J114" s="85" t="s">
        <v>49</v>
      </c>
      <c r="K114" s="85" t="s">
        <v>54</v>
      </c>
      <c r="L114" s="37"/>
    </row>
    <row r="115" spans="2:12" s="46" customFormat="1" ht="15.95" customHeight="1" x14ac:dyDescent="0.2">
      <c r="B115" s="48"/>
      <c r="C115" s="49" t="s">
        <v>57</v>
      </c>
      <c r="D115" s="49" t="s">
        <v>59</v>
      </c>
      <c r="E115" s="49">
        <v>5</v>
      </c>
      <c r="F115" s="49">
        <v>1</v>
      </c>
      <c r="G115" s="50"/>
      <c r="H115" s="49">
        <v>15</v>
      </c>
      <c r="I115" s="51">
        <f>SUM(H115*F115)</f>
        <v>15</v>
      </c>
      <c r="J115" s="52">
        <f>IFERROR(VLOOKUP(C115,ورقة2!$A$2:$B$5,2,0),"")</f>
        <v>300</v>
      </c>
      <c r="K115" s="52">
        <f>SUM(J115*I115*E115)</f>
        <v>22500</v>
      </c>
      <c r="L115" s="37"/>
    </row>
    <row r="116" spans="2:12" s="46" customFormat="1" ht="15.95" customHeight="1" x14ac:dyDescent="0.2">
      <c r="B116" s="48"/>
      <c r="C116" s="85" t="s">
        <v>51</v>
      </c>
      <c r="D116" s="85" t="s">
        <v>105</v>
      </c>
      <c r="E116" s="85">
        <v>10</v>
      </c>
      <c r="F116" s="49">
        <v>1</v>
      </c>
      <c r="G116" s="53"/>
      <c r="H116" s="85">
        <v>16</v>
      </c>
      <c r="I116" s="51">
        <f>SUM(H116*F116)</f>
        <v>16</v>
      </c>
      <c r="J116" s="86">
        <f>IFERROR(VLOOKUP(C116,ورقة2!$A$2:$B$5,2,0),"")</f>
        <v>200</v>
      </c>
      <c r="K116" s="52">
        <f>SUM(J116*I116*E116)</f>
        <v>32000</v>
      </c>
      <c r="L116" s="37"/>
    </row>
    <row r="117" spans="2:12" s="46" customFormat="1" ht="15.95" customHeight="1" x14ac:dyDescent="0.2">
      <c r="B117" s="48"/>
      <c r="C117" s="85" t="s">
        <v>56</v>
      </c>
      <c r="D117" s="85" t="s">
        <v>59</v>
      </c>
      <c r="E117" s="85">
        <v>7</v>
      </c>
      <c r="F117" s="54">
        <v>1</v>
      </c>
      <c r="G117" s="55"/>
      <c r="H117" s="85">
        <v>12</v>
      </c>
      <c r="I117" s="56">
        <f>SUM(H117*F117)</f>
        <v>12</v>
      </c>
      <c r="J117" s="86">
        <f>IFERROR(VLOOKUP(C117,ورقة2!$A$2:$B$5,2,0),"")</f>
        <v>250</v>
      </c>
      <c r="K117" s="57">
        <f>SUM(J117*I117*E117)</f>
        <v>21000</v>
      </c>
      <c r="L117" s="37"/>
    </row>
    <row r="118" spans="2:12" s="46" customFormat="1" ht="15.95" customHeight="1" x14ac:dyDescent="0.2">
      <c r="B118" s="48"/>
      <c r="C118" s="278" t="s">
        <v>52</v>
      </c>
      <c r="D118" s="278"/>
      <c r="E118" s="278"/>
      <c r="F118" s="278"/>
      <c r="G118" s="58"/>
      <c r="H118" s="279">
        <f>SUM(K115+K116+K117)</f>
        <v>75500</v>
      </c>
      <c r="I118" s="283"/>
      <c r="J118" s="283"/>
      <c r="K118" s="283"/>
      <c r="L118" s="37"/>
    </row>
    <row r="119" spans="2:12" s="46" customFormat="1" ht="6.95" customHeight="1" x14ac:dyDescent="0.2">
      <c r="B119" s="48"/>
      <c r="C119" s="59"/>
      <c r="D119" s="59"/>
      <c r="E119" s="59"/>
      <c r="F119" s="59"/>
      <c r="G119" s="48"/>
      <c r="H119" s="60"/>
      <c r="I119" s="60"/>
      <c r="J119" s="60"/>
      <c r="K119" s="60"/>
      <c r="L119" s="37"/>
    </row>
    <row r="120" spans="2:12" s="46" customFormat="1" ht="15.95" customHeight="1" x14ac:dyDescent="0.2">
      <c r="B120" s="48"/>
      <c r="C120" s="278" t="s">
        <v>62</v>
      </c>
      <c r="D120" s="278"/>
      <c r="E120" s="278"/>
      <c r="F120" s="278"/>
      <c r="G120" s="278"/>
      <c r="H120" s="278"/>
      <c r="I120" s="278"/>
      <c r="J120" s="278"/>
      <c r="K120" s="278"/>
      <c r="L120" s="37"/>
    </row>
    <row r="121" spans="2:12" s="46" customFormat="1" ht="6.95" customHeight="1" x14ac:dyDescent="0.2">
      <c r="B121" s="48"/>
      <c r="C121" s="61"/>
      <c r="D121" s="61"/>
      <c r="E121" s="61"/>
      <c r="F121" s="61"/>
      <c r="G121" s="61"/>
      <c r="H121" s="61"/>
      <c r="I121" s="61"/>
      <c r="J121" s="61"/>
      <c r="K121" s="61"/>
      <c r="L121" s="37"/>
    </row>
    <row r="122" spans="2:12" s="46" customFormat="1" ht="15.95" customHeight="1" x14ac:dyDescent="0.2">
      <c r="B122" s="48"/>
      <c r="C122" s="260" t="s">
        <v>99</v>
      </c>
      <c r="D122" s="261"/>
      <c r="E122" s="261"/>
      <c r="F122" s="261"/>
      <c r="G122" s="261"/>
      <c r="H122" s="261"/>
      <c r="I122" s="261"/>
      <c r="J122" s="261"/>
      <c r="K122" s="262"/>
      <c r="L122" s="37"/>
    </row>
    <row r="123" spans="2:12" s="46" customFormat="1" ht="15.95" customHeight="1" x14ac:dyDescent="0.2">
      <c r="B123" s="48"/>
      <c r="C123" s="62" t="s">
        <v>91</v>
      </c>
      <c r="D123" s="269" t="s">
        <v>46</v>
      </c>
      <c r="E123" s="269"/>
      <c r="F123" s="62" t="s">
        <v>69</v>
      </c>
      <c r="G123" s="64"/>
      <c r="H123" s="62" t="s">
        <v>48</v>
      </c>
      <c r="I123" s="65" t="s">
        <v>49</v>
      </c>
      <c r="J123" s="270" t="s">
        <v>52</v>
      </c>
      <c r="K123" s="270"/>
      <c r="L123" s="37"/>
    </row>
    <row r="124" spans="2:12" s="46" customFormat="1" ht="15.95" customHeight="1" x14ac:dyDescent="0.2">
      <c r="B124" s="48"/>
      <c r="C124" s="62" t="s">
        <v>51</v>
      </c>
      <c r="D124" s="269">
        <v>15</v>
      </c>
      <c r="E124" s="269"/>
      <c r="F124" s="62">
        <v>1</v>
      </c>
      <c r="G124" s="67"/>
      <c r="H124" s="62">
        <f>SUM(D124*F124)</f>
        <v>15</v>
      </c>
      <c r="I124" s="65">
        <f>IFERROR(VLOOKUP(C124,ورقة2!$A$2:$B$5,2,0),"")</f>
        <v>200</v>
      </c>
      <c r="J124" s="270">
        <f>SUM(I124*H124)</f>
        <v>3000</v>
      </c>
      <c r="K124" s="270"/>
      <c r="L124" s="37"/>
    </row>
    <row r="125" spans="2:12" s="46" customFormat="1" ht="15.95" customHeight="1" x14ac:dyDescent="0.2">
      <c r="B125" s="48"/>
      <c r="C125" s="63" t="s">
        <v>56</v>
      </c>
      <c r="D125" s="269">
        <v>8</v>
      </c>
      <c r="E125" s="269"/>
      <c r="F125" s="62">
        <v>1</v>
      </c>
      <c r="G125" s="67"/>
      <c r="H125" s="62">
        <f>SUM(D125*F125)</f>
        <v>8</v>
      </c>
      <c r="I125" s="66">
        <f>IFERROR(VLOOKUP(C125,ورقة2!$A$2:$B$5,2,0),"")</f>
        <v>250</v>
      </c>
      <c r="J125" s="270">
        <f t="shared" ref="J125:J126" si="6">SUM(I125*H125)</f>
        <v>2000</v>
      </c>
      <c r="K125" s="270"/>
      <c r="L125" s="37"/>
    </row>
    <row r="126" spans="2:12" s="46" customFormat="1" ht="15.95" customHeight="1" x14ac:dyDescent="0.2">
      <c r="B126" s="48"/>
      <c r="C126" s="63" t="s">
        <v>51</v>
      </c>
      <c r="D126" s="269">
        <v>12</v>
      </c>
      <c r="E126" s="269"/>
      <c r="F126" s="62">
        <v>1</v>
      </c>
      <c r="G126" s="68"/>
      <c r="H126" s="62">
        <f>SUM(D126*F126)</f>
        <v>12</v>
      </c>
      <c r="I126" s="66">
        <f>IFERROR(VLOOKUP(C126,ورقة2!$A$2:$B$5,2,0),"")</f>
        <v>200</v>
      </c>
      <c r="J126" s="270">
        <f t="shared" si="6"/>
        <v>2400</v>
      </c>
      <c r="K126" s="270"/>
      <c r="L126" s="37"/>
    </row>
    <row r="127" spans="2:12" s="46" customFormat="1" ht="15.95" customHeight="1" x14ac:dyDescent="0.2">
      <c r="B127" s="48"/>
      <c r="C127" s="275" t="s">
        <v>63</v>
      </c>
      <c r="D127" s="276"/>
      <c r="E127" s="276"/>
      <c r="F127" s="277"/>
      <c r="G127" s="69"/>
      <c r="H127" s="252">
        <f>SUM(J124+J125+J126)</f>
        <v>7400</v>
      </c>
      <c r="I127" s="253"/>
      <c r="J127" s="253"/>
      <c r="K127" s="254"/>
      <c r="L127" s="37"/>
    </row>
    <row r="128" spans="2:12" s="46" customFormat="1" ht="6.95" customHeight="1" x14ac:dyDescent="0.2">
      <c r="B128" s="48"/>
      <c r="C128" s="70"/>
      <c r="D128" s="70"/>
      <c r="E128" s="70"/>
      <c r="F128" s="70"/>
      <c r="G128" s="47"/>
      <c r="H128" s="71"/>
      <c r="I128" s="71"/>
      <c r="J128" s="71"/>
      <c r="K128" s="71"/>
      <c r="L128" s="37"/>
    </row>
    <row r="129" spans="2:12" s="46" customFormat="1" ht="15.95" customHeight="1" x14ac:dyDescent="0.2">
      <c r="B129" s="48"/>
      <c r="C129" s="260" t="s">
        <v>100</v>
      </c>
      <c r="D129" s="261"/>
      <c r="E129" s="261"/>
      <c r="F129" s="261"/>
      <c r="G129" s="261"/>
      <c r="H129" s="261"/>
      <c r="I129" s="261"/>
      <c r="J129" s="261"/>
      <c r="K129" s="262"/>
      <c r="L129" s="37"/>
    </row>
    <row r="130" spans="2:12" s="46" customFormat="1" ht="15.95" customHeight="1" x14ac:dyDescent="0.2">
      <c r="B130" s="48"/>
      <c r="C130" s="63" t="s">
        <v>91</v>
      </c>
      <c r="D130" s="269" t="s">
        <v>102</v>
      </c>
      <c r="E130" s="269"/>
      <c r="F130" s="63" t="s">
        <v>69</v>
      </c>
      <c r="G130" s="64"/>
      <c r="H130" s="63" t="s">
        <v>48</v>
      </c>
      <c r="I130" s="66" t="s">
        <v>49</v>
      </c>
      <c r="J130" s="270" t="s">
        <v>52</v>
      </c>
      <c r="K130" s="270"/>
      <c r="L130" s="37"/>
    </row>
    <row r="131" spans="2:12" s="46" customFormat="1" ht="15.95" customHeight="1" x14ac:dyDescent="0.2">
      <c r="B131" s="48"/>
      <c r="C131" s="63" t="s">
        <v>51</v>
      </c>
      <c r="D131" s="269">
        <v>15</v>
      </c>
      <c r="E131" s="269"/>
      <c r="F131" s="63">
        <v>1</v>
      </c>
      <c r="G131" s="67"/>
      <c r="H131" s="63">
        <f>SUM(D131*F131)</f>
        <v>15</v>
      </c>
      <c r="I131" s="66">
        <f>IFERROR(VLOOKUP(C131,ورقة2!$A$2:$B$5,2,0),"")</f>
        <v>200</v>
      </c>
      <c r="J131" s="270">
        <f>SUM(I131*H131)</f>
        <v>3000</v>
      </c>
      <c r="K131" s="270"/>
      <c r="L131" s="37"/>
    </row>
    <row r="132" spans="2:12" s="46" customFormat="1" ht="15.95" customHeight="1" x14ac:dyDescent="0.2">
      <c r="B132" s="48"/>
      <c r="C132" s="63" t="s">
        <v>56</v>
      </c>
      <c r="D132" s="269">
        <v>8</v>
      </c>
      <c r="E132" s="269"/>
      <c r="F132" s="63">
        <v>1</v>
      </c>
      <c r="G132" s="67"/>
      <c r="H132" s="63">
        <f>SUM(D132*F132)</f>
        <v>8</v>
      </c>
      <c r="I132" s="66">
        <f>IFERROR(VLOOKUP(C132,ورقة2!$A$2:$B$5,2,0),"")</f>
        <v>250</v>
      </c>
      <c r="J132" s="270">
        <f t="shared" ref="J132:J133" si="7">SUM(I132*H132)</f>
        <v>2000</v>
      </c>
      <c r="K132" s="270"/>
      <c r="L132" s="37"/>
    </row>
    <row r="133" spans="2:12" s="46" customFormat="1" ht="15.95" customHeight="1" x14ac:dyDescent="0.2">
      <c r="B133" s="48"/>
      <c r="C133" s="63" t="s">
        <v>51</v>
      </c>
      <c r="D133" s="269"/>
      <c r="E133" s="269"/>
      <c r="F133" s="63"/>
      <c r="G133" s="68"/>
      <c r="H133" s="63">
        <f>SUM(D133*F133)</f>
        <v>0</v>
      </c>
      <c r="I133" s="66">
        <f>IFERROR(VLOOKUP(C133,ورقة2!$A$2:$B$5,2,0),"")</f>
        <v>200</v>
      </c>
      <c r="J133" s="270">
        <f t="shared" si="7"/>
        <v>0</v>
      </c>
      <c r="K133" s="270"/>
      <c r="L133" s="37"/>
    </row>
    <row r="134" spans="2:12" s="46" customFormat="1" ht="15.95" customHeight="1" x14ac:dyDescent="0.2">
      <c r="B134" s="48"/>
      <c r="C134" s="275" t="s">
        <v>63</v>
      </c>
      <c r="D134" s="276"/>
      <c r="E134" s="276"/>
      <c r="F134" s="277"/>
      <c r="G134" s="69"/>
      <c r="H134" s="252">
        <f>SUM(J131+J132+J133)</f>
        <v>5000</v>
      </c>
      <c r="I134" s="253"/>
      <c r="J134" s="253"/>
      <c r="K134" s="254"/>
      <c r="L134" s="37"/>
    </row>
    <row r="135" spans="2:12" s="46" customFormat="1" ht="6.95" customHeight="1" x14ac:dyDescent="0.2">
      <c r="B135" s="48"/>
      <c r="C135" s="70"/>
      <c r="D135" s="70"/>
      <c r="E135" s="70"/>
      <c r="F135" s="70"/>
      <c r="G135" s="47"/>
      <c r="H135" s="71"/>
      <c r="I135" s="71"/>
      <c r="J135" s="71"/>
      <c r="K135" s="71"/>
      <c r="L135" s="37"/>
    </row>
    <row r="136" spans="2:12" s="46" customFormat="1" ht="15.95" customHeight="1" x14ac:dyDescent="0.2">
      <c r="B136" s="48"/>
      <c r="C136" s="260" t="s">
        <v>101</v>
      </c>
      <c r="D136" s="261"/>
      <c r="E136" s="261"/>
      <c r="F136" s="261"/>
      <c r="G136" s="261"/>
      <c r="H136" s="261"/>
      <c r="I136" s="261"/>
      <c r="J136" s="261"/>
      <c r="K136" s="262"/>
      <c r="L136" s="37"/>
    </row>
    <row r="137" spans="2:12" s="46" customFormat="1" ht="15.95" customHeight="1" x14ac:dyDescent="0.2">
      <c r="B137" s="48"/>
      <c r="C137" s="63" t="s">
        <v>91</v>
      </c>
      <c r="D137" s="269" t="s">
        <v>102</v>
      </c>
      <c r="E137" s="269"/>
      <c r="F137" s="63" t="s">
        <v>69</v>
      </c>
      <c r="G137" s="64"/>
      <c r="H137" s="63" t="s">
        <v>48</v>
      </c>
      <c r="I137" s="66" t="s">
        <v>49</v>
      </c>
      <c r="J137" s="270" t="s">
        <v>52</v>
      </c>
      <c r="K137" s="270"/>
      <c r="L137" s="37"/>
    </row>
    <row r="138" spans="2:12" s="46" customFormat="1" ht="15.95" customHeight="1" x14ac:dyDescent="0.2">
      <c r="B138" s="48"/>
      <c r="C138" s="63" t="s">
        <v>51</v>
      </c>
      <c r="D138" s="269">
        <v>15</v>
      </c>
      <c r="E138" s="269"/>
      <c r="F138" s="63">
        <v>1</v>
      </c>
      <c r="G138" s="67"/>
      <c r="H138" s="63">
        <f>SUM(D138*F138)</f>
        <v>15</v>
      </c>
      <c r="I138" s="66">
        <f>IFERROR(VLOOKUP(C138,ورقة2!$A$2:$B$5,2,0),"")</f>
        <v>200</v>
      </c>
      <c r="J138" s="270">
        <f>SUM(I138*H138)</f>
        <v>3000</v>
      </c>
      <c r="K138" s="270"/>
      <c r="L138" s="37"/>
    </row>
    <row r="139" spans="2:12" s="46" customFormat="1" ht="15.95" customHeight="1" x14ac:dyDescent="0.2">
      <c r="B139" s="48"/>
      <c r="C139" s="63" t="s">
        <v>56</v>
      </c>
      <c r="D139" s="269">
        <v>8</v>
      </c>
      <c r="E139" s="269"/>
      <c r="F139" s="63">
        <v>1</v>
      </c>
      <c r="G139" s="67"/>
      <c r="H139" s="63">
        <f>SUM(D139*F139)</f>
        <v>8</v>
      </c>
      <c r="I139" s="66">
        <f>IFERROR(VLOOKUP(C139,ورقة2!$A$2:$B$5,2,0),"")</f>
        <v>250</v>
      </c>
      <c r="J139" s="270">
        <f t="shared" ref="J139:J140" si="8">SUM(I139*H139)</f>
        <v>2000</v>
      </c>
      <c r="K139" s="270"/>
      <c r="L139" s="37"/>
    </row>
    <row r="140" spans="2:12" s="46" customFormat="1" ht="15.95" customHeight="1" x14ac:dyDescent="0.2">
      <c r="B140" s="48"/>
      <c r="C140" s="63" t="s">
        <v>51</v>
      </c>
      <c r="D140" s="269"/>
      <c r="E140" s="269"/>
      <c r="F140" s="63"/>
      <c r="G140" s="68"/>
      <c r="H140" s="63">
        <f>SUM(D140*F140)</f>
        <v>0</v>
      </c>
      <c r="I140" s="66">
        <f>IFERROR(VLOOKUP(C140,ورقة2!$A$2:$B$5,2,0),"")</f>
        <v>200</v>
      </c>
      <c r="J140" s="270">
        <f t="shared" si="8"/>
        <v>0</v>
      </c>
      <c r="K140" s="270"/>
      <c r="L140" s="37"/>
    </row>
    <row r="141" spans="2:12" s="46" customFormat="1" ht="15.95" customHeight="1" x14ac:dyDescent="0.2">
      <c r="B141" s="48"/>
      <c r="C141" s="275" t="s">
        <v>63</v>
      </c>
      <c r="D141" s="276"/>
      <c r="E141" s="276"/>
      <c r="F141" s="277"/>
      <c r="G141" s="69"/>
      <c r="H141" s="252">
        <f>SUM(J138+J139+J140)</f>
        <v>5000</v>
      </c>
      <c r="I141" s="253"/>
      <c r="J141" s="253"/>
      <c r="K141" s="254"/>
      <c r="L141" s="37"/>
    </row>
    <row r="142" spans="2:12" s="46" customFormat="1" ht="6.95" customHeight="1" x14ac:dyDescent="0.2">
      <c r="B142" s="48"/>
      <c r="C142" s="70"/>
      <c r="D142" s="70"/>
      <c r="E142" s="70"/>
      <c r="F142" s="70"/>
      <c r="G142" s="47"/>
      <c r="H142" s="71"/>
      <c r="I142" s="71"/>
      <c r="J142" s="71"/>
      <c r="K142" s="71"/>
      <c r="L142" s="37"/>
    </row>
    <row r="143" spans="2:12" s="46" customFormat="1" ht="15.95" customHeight="1" x14ac:dyDescent="0.2">
      <c r="B143" s="48"/>
      <c r="C143" s="260" t="s">
        <v>78</v>
      </c>
      <c r="D143" s="261"/>
      <c r="E143" s="261"/>
      <c r="F143" s="261"/>
      <c r="G143" s="261"/>
      <c r="H143" s="261"/>
      <c r="I143" s="261"/>
      <c r="J143" s="261"/>
      <c r="K143" s="262"/>
      <c r="L143" s="37"/>
    </row>
    <row r="144" spans="2:12" s="46" customFormat="1" ht="15.95" customHeight="1" x14ac:dyDescent="0.2">
      <c r="B144" s="48"/>
      <c r="C144" s="63" t="s">
        <v>91</v>
      </c>
      <c r="D144" s="269" t="s">
        <v>102</v>
      </c>
      <c r="E144" s="269"/>
      <c r="F144" s="63" t="s">
        <v>69</v>
      </c>
      <c r="G144" s="64"/>
      <c r="H144" s="63" t="s">
        <v>48</v>
      </c>
      <c r="I144" s="66" t="s">
        <v>49</v>
      </c>
      <c r="J144" s="270" t="s">
        <v>52</v>
      </c>
      <c r="K144" s="270"/>
      <c r="L144" s="37"/>
    </row>
    <row r="145" spans="2:12" s="46" customFormat="1" ht="15.95" customHeight="1" x14ac:dyDescent="0.2">
      <c r="B145" s="48"/>
      <c r="C145" s="63" t="s">
        <v>51</v>
      </c>
      <c r="D145" s="269">
        <v>15</v>
      </c>
      <c r="E145" s="269"/>
      <c r="F145" s="63">
        <v>1</v>
      </c>
      <c r="G145" s="67"/>
      <c r="H145" s="63">
        <f>SUM(D145*F145)</f>
        <v>15</v>
      </c>
      <c r="I145" s="66">
        <f>IFERROR(VLOOKUP(C145,ورقة2!$A$2:$B$5,2,0),"")</f>
        <v>200</v>
      </c>
      <c r="J145" s="270">
        <f>SUM(I145*H145)</f>
        <v>3000</v>
      </c>
      <c r="K145" s="270"/>
      <c r="L145" s="37"/>
    </row>
    <row r="146" spans="2:12" s="46" customFormat="1" ht="15.95" customHeight="1" x14ac:dyDescent="0.2">
      <c r="B146" s="48"/>
      <c r="C146" s="63" t="s">
        <v>56</v>
      </c>
      <c r="D146" s="269">
        <v>8</v>
      </c>
      <c r="E146" s="269"/>
      <c r="F146" s="63">
        <v>1</v>
      </c>
      <c r="G146" s="67"/>
      <c r="H146" s="63">
        <f>SUM(D146*F146)</f>
        <v>8</v>
      </c>
      <c r="I146" s="66">
        <f>IFERROR(VLOOKUP(C146,ورقة2!$A$2:$B$5,2,0),"")</f>
        <v>250</v>
      </c>
      <c r="J146" s="270">
        <f t="shared" ref="J146:J147" si="9">SUM(I146*H146)</f>
        <v>2000</v>
      </c>
      <c r="K146" s="270"/>
      <c r="L146" s="37"/>
    </row>
    <row r="147" spans="2:12" s="46" customFormat="1" ht="15.95" customHeight="1" x14ac:dyDescent="0.2">
      <c r="B147" s="48"/>
      <c r="C147" s="63" t="s">
        <v>51</v>
      </c>
      <c r="D147" s="269"/>
      <c r="E147" s="269"/>
      <c r="F147" s="63"/>
      <c r="G147" s="68"/>
      <c r="H147" s="63">
        <f>SUM(D147*F147)</f>
        <v>0</v>
      </c>
      <c r="I147" s="66">
        <f>IFERROR(VLOOKUP(C147,ورقة2!$A$2:$B$5,2,0),"")</f>
        <v>200</v>
      </c>
      <c r="J147" s="270">
        <f t="shared" si="9"/>
        <v>0</v>
      </c>
      <c r="K147" s="270"/>
      <c r="L147" s="37"/>
    </row>
    <row r="148" spans="2:12" s="46" customFormat="1" ht="15.95" customHeight="1" x14ac:dyDescent="0.2">
      <c r="B148" s="48"/>
      <c r="C148" s="275" t="s">
        <v>63</v>
      </c>
      <c r="D148" s="276"/>
      <c r="E148" s="276"/>
      <c r="F148" s="277"/>
      <c r="G148" s="69"/>
      <c r="H148" s="252">
        <f>SUM(J145+J146+J147)</f>
        <v>5000</v>
      </c>
      <c r="I148" s="253"/>
      <c r="J148" s="253"/>
      <c r="K148" s="254"/>
      <c r="L148" s="37"/>
    </row>
    <row r="149" spans="2:12" s="46" customFormat="1" ht="6.95" customHeight="1" x14ac:dyDescent="0.2">
      <c r="B149" s="48"/>
      <c r="C149" s="70"/>
      <c r="D149" s="70"/>
      <c r="E149" s="70"/>
      <c r="F149" s="70"/>
      <c r="G149" s="47"/>
      <c r="H149" s="71"/>
      <c r="I149" s="71"/>
      <c r="J149" s="71"/>
      <c r="K149" s="71"/>
      <c r="L149" s="37"/>
    </row>
    <row r="150" spans="2:12" s="46" customFormat="1" ht="15.95" customHeight="1" x14ac:dyDescent="0.2">
      <c r="B150" s="48"/>
      <c r="C150" s="324" t="s">
        <v>98</v>
      </c>
      <c r="D150" s="324"/>
      <c r="E150" s="324"/>
      <c r="F150" s="324"/>
      <c r="G150" s="324"/>
      <c r="H150" s="324"/>
      <c r="I150" s="324"/>
      <c r="J150" s="324"/>
      <c r="K150" s="324"/>
      <c r="L150" s="37"/>
    </row>
    <row r="151" spans="2:12" s="46" customFormat="1" ht="6.95" customHeight="1" x14ac:dyDescent="0.2">
      <c r="B151" s="48"/>
      <c r="C151" s="48"/>
      <c r="D151" s="48"/>
      <c r="E151" s="72"/>
      <c r="F151" s="72"/>
      <c r="G151" s="70"/>
      <c r="H151" s="73"/>
      <c r="I151" s="73"/>
      <c r="J151" s="60"/>
      <c r="K151" s="60"/>
      <c r="L151" s="37"/>
    </row>
    <row r="152" spans="2:12" s="46" customFormat="1" ht="15.95" customHeight="1" x14ac:dyDescent="0.2">
      <c r="B152" s="37"/>
      <c r="C152" s="260" t="s">
        <v>64</v>
      </c>
      <c r="D152" s="261"/>
      <c r="E152" s="261"/>
      <c r="F152" s="261"/>
      <c r="G152" s="261"/>
      <c r="H152" s="261"/>
      <c r="I152" s="261"/>
      <c r="J152" s="261"/>
      <c r="K152" s="262"/>
      <c r="L152" s="37"/>
    </row>
    <row r="153" spans="2:12" s="46" customFormat="1" ht="15.95" customHeight="1" x14ac:dyDescent="0.2">
      <c r="B153" s="37"/>
      <c r="C153" s="286" t="s">
        <v>103</v>
      </c>
      <c r="D153" s="287"/>
      <c r="E153" s="286" t="s">
        <v>66</v>
      </c>
      <c r="F153" s="287"/>
      <c r="G153" s="64"/>
      <c r="H153" s="286" t="s">
        <v>67</v>
      </c>
      <c r="I153" s="287"/>
      <c r="J153" s="286" t="s">
        <v>52</v>
      </c>
      <c r="K153" s="287"/>
      <c r="L153" s="37"/>
    </row>
    <row r="154" spans="2:12" s="46" customFormat="1" ht="15.95" customHeight="1" x14ac:dyDescent="0.2">
      <c r="B154" s="37"/>
      <c r="C154" s="286">
        <v>16</v>
      </c>
      <c r="D154" s="287"/>
      <c r="E154" s="286">
        <v>2</v>
      </c>
      <c r="F154" s="287"/>
      <c r="G154" s="67"/>
      <c r="H154" s="286">
        <v>100</v>
      </c>
      <c r="I154" s="287"/>
      <c r="J154" s="325">
        <f>SUM(C154*E154*H154)</f>
        <v>3200</v>
      </c>
      <c r="K154" s="326"/>
      <c r="L154" s="37"/>
    </row>
    <row r="155" spans="2:12" s="46" customFormat="1" ht="15.95" customHeight="1" x14ac:dyDescent="0.2">
      <c r="B155" s="37"/>
      <c r="C155" s="275" t="s">
        <v>63</v>
      </c>
      <c r="D155" s="276"/>
      <c r="E155" s="276"/>
      <c r="F155" s="277"/>
      <c r="G155" s="74"/>
      <c r="H155" s="252">
        <f>SUM(J154)</f>
        <v>3200</v>
      </c>
      <c r="I155" s="253"/>
      <c r="J155" s="253"/>
      <c r="K155" s="254"/>
      <c r="L155" s="37"/>
    </row>
    <row r="156" spans="2:12" s="46" customFormat="1" ht="9.9499999999999993" customHeight="1" x14ac:dyDescent="0.2">
      <c r="B156" s="37"/>
      <c r="C156" s="70"/>
      <c r="D156" s="70"/>
      <c r="E156" s="70"/>
      <c r="F156" s="70"/>
      <c r="G156" s="47"/>
      <c r="H156" s="70"/>
      <c r="I156" s="71"/>
      <c r="J156" s="71"/>
      <c r="K156" s="71"/>
      <c r="L156" s="37"/>
    </row>
    <row r="157" spans="2:12" s="46" customFormat="1" ht="15.95" customHeight="1" x14ac:dyDescent="0.2">
      <c r="B157" s="37"/>
      <c r="C157" s="260" t="s">
        <v>68</v>
      </c>
      <c r="D157" s="261"/>
      <c r="E157" s="261"/>
      <c r="F157" s="261"/>
      <c r="G157" s="261"/>
      <c r="H157" s="261"/>
      <c r="I157" s="261"/>
      <c r="J157" s="261"/>
      <c r="K157" s="262"/>
      <c r="L157" s="37"/>
    </row>
    <row r="158" spans="2:12" s="46" customFormat="1" ht="15.95" customHeight="1" x14ac:dyDescent="0.2">
      <c r="B158" s="37"/>
      <c r="C158" s="62" t="s">
        <v>45</v>
      </c>
      <c r="D158" s="269" t="s">
        <v>106</v>
      </c>
      <c r="E158" s="269"/>
      <c r="F158" s="62" t="s">
        <v>69</v>
      </c>
      <c r="G158" s="64"/>
      <c r="H158" s="62" t="s">
        <v>48</v>
      </c>
      <c r="I158" s="65" t="s">
        <v>49</v>
      </c>
      <c r="J158" s="270" t="s">
        <v>52</v>
      </c>
      <c r="K158" s="270"/>
      <c r="L158" s="37"/>
    </row>
    <row r="159" spans="2:12" s="46" customFormat="1" ht="15.95" customHeight="1" x14ac:dyDescent="0.2">
      <c r="B159" s="37"/>
      <c r="C159" s="62" t="s">
        <v>89</v>
      </c>
      <c r="D159" s="269">
        <v>30</v>
      </c>
      <c r="E159" s="269"/>
      <c r="F159" s="62">
        <v>2</v>
      </c>
      <c r="G159" s="67"/>
      <c r="H159" s="62">
        <f>SUM(D159*F159)</f>
        <v>60</v>
      </c>
      <c r="I159" s="65">
        <f>VLOOKUP(C159,ورقة2!$A$7:$B$9,2,0)</f>
        <v>60</v>
      </c>
      <c r="J159" s="270">
        <f>SUM(I159*H159)</f>
        <v>3600</v>
      </c>
      <c r="K159" s="270"/>
      <c r="L159" s="37"/>
    </row>
    <row r="160" spans="2:12" s="46" customFormat="1" ht="15.95" customHeight="1" x14ac:dyDescent="0.2">
      <c r="B160" s="37"/>
      <c r="C160" s="63" t="s">
        <v>87</v>
      </c>
      <c r="D160" s="269">
        <v>10</v>
      </c>
      <c r="E160" s="269"/>
      <c r="F160" s="63">
        <v>4</v>
      </c>
      <c r="G160" s="67"/>
      <c r="H160" s="62">
        <f>SUM(D160*F160)</f>
        <v>40</v>
      </c>
      <c r="I160" s="66">
        <f>VLOOKUP(C160,ورقة2!$A$7:$B$9,2,0)</f>
        <v>60</v>
      </c>
      <c r="J160" s="270">
        <f>SUM(I160*H160)</f>
        <v>2400</v>
      </c>
      <c r="K160" s="270"/>
      <c r="L160" s="37"/>
    </row>
    <row r="161" spans="1:13" s="46" customFormat="1" ht="15.95" customHeight="1" x14ac:dyDescent="0.2">
      <c r="B161" s="37"/>
      <c r="C161" s="63" t="s">
        <v>89</v>
      </c>
      <c r="D161" s="269">
        <v>20</v>
      </c>
      <c r="E161" s="269"/>
      <c r="F161" s="63">
        <v>3</v>
      </c>
      <c r="G161" s="68"/>
      <c r="H161" s="62">
        <f>SUM(D161*F161)</f>
        <v>60</v>
      </c>
      <c r="I161" s="66">
        <f>VLOOKUP(C161,ورقة2!$A$7:$B$9,2,0)</f>
        <v>60</v>
      </c>
      <c r="J161" s="270">
        <f>SUM(I161*H161)</f>
        <v>3600</v>
      </c>
      <c r="K161" s="270"/>
      <c r="L161" s="37"/>
    </row>
    <row r="162" spans="1:13" s="46" customFormat="1" ht="15.95" customHeight="1" x14ac:dyDescent="0.2">
      <c r="B162" s="37"/>
      <c r="C162" s="275" t="s">
        <v>63</v>
      </c>
      <c r="D162" s="276"/>
      <c r="E162" s="276"/>
      <c r="F162" s="277"/>
      <c r="G162" s="69"/>
      <c r="H162" s="252">
        <f>SUM(J159+J160+J161)</f>
        <v>9600</v>
      </c>
      <c r="I162" s="253"/>
      <c r="J162" s="253"/>
      <c r="K162" s="254"/>
      <c r="L162" s="37"/>
    </row>
    <row r="163" spans="1:13" ht="9.9499999999999993" customHeight="1" thickBot="1" x14ac:dyDescent="0.3">
      <c r="B163" s="4"/>
      <c r="C163" s="89"/>
      <c r="D163" s="90"/>
      <c r="E163" s="91"/>
      <c r="F163" s="91"/>
      <c r="G163" s="89"/>
      <c r="H163" s="70"/>
      <c r="I163" s="71"/>
      <c r="J163" s="71"/>
      <c r="K163" s="71"/>
      <c r="L163" s="4"/>
    </row>
    <row r="164" spans="1:13" ht="15.95" customHeight="1" thickTop="1" thickBot="1" x14ac:dyDescent="0.3">
      <c r="B164" s="8"/>
      <c r="C164" s="7" t="s">
        <v>24</v>
      </c>
      <c r="D164" s="280" t="s">
        <v>29</v>
      </c>
      <c r="E164" s="281"/>
      <c r="F164" s="281"/>
      <c r="G164" s="281"/>
      <c r="H164" s="282"/>
      <c r="I164" s="280" t="s">
        <v>30</v>
      </c>
      <c r="J164" s="282"/>
      <c r="K164" s="7" t="s">
        <v>31</v>
      </c>
      <c r="L164" s="8"/>
    </row>
    <row r="165" spans="1:13" ht="15.95" customHeight="1" thickTop="1" thickBot="1" x14ac:dyDescent="0.3">
      <c r="B165" s="8"/>
      <c r="C165" s="7" t="s">
        <v>109</v>
      </c>
      <c r="D165" s="255"/>
      <c r="E165" s="256"/>
      <c r="F165" s="256"/>
      <c r="G165" s="256"/>
      <c r="H165" s="257"/>
      <c r="I165" s="258"/>
      <c r="J165" s="259"/>
      <c r="K165" s="6"/>
      <c r="L165" s="8"/>
    </row>
    <row r="166" spans="1:13" ht="15.95" customHeight="1" thickTop="1" thickBot="1" x14ac:dyDescent="0.3">
      <c r="B166" s="8"/>
      <c r="C166" s="7" t="s">
        <v>28</v>
      </c>
      <c r="D166" s="255"/>
      <c r="E166" s="256"/>
      <c r="F166" s="256"/>
      <c r="G166" s="256"/>
      <c r="H166" s="257"/>
      <c r="I166" s="258"/>
      <c r="J166" s="259"/>
      <c r="K166" s="6"/>
      <c r="L166" s="8"/>
    </row>
    <row r="167" spans="1:13" ht="15.95" customHeight="1" thickTop="1" thickBot="1" x14ac:dyDescent="0.3">
      <c r="B167" s="8"/>
      <c r="C167" s="7" t="s">
        <v>26</v>
      </c>
      <c r="D167" s="255"/>
      <c r="E167" s="256"/>
      <c r="F167" s="256"/>
      <c r="G167" s="256"/>
      <c r="H167" s="257"/>
      <c r="I167" s="258"/>
      <c r="J167" s="259"/>
      <c r="K167" s="6"/>
      <c r="L167" s="8"/>
    </row>
    <row r="168" spans="1:13" ht="15.95" customHeight="1" thickTop="1" thickBot="1" x14ac:dyDescent="0.3">
      <c r="B168" s="8"/>
      <c r="C168" s="7" t="s">
        <v>27</v>
      </c>
      <c r="D168" s="255"/>
      <c r="E168" s="256"/>
      <c r="F168" s="256"/>
      <c r="G168" s="256"/>
      <c r="H168" s="257"/>
      <c r="I168" s="258"/>
      <c r="J168" s="259"/>
      <c r="K168" s="6"/>
      <c r="L168" s="8"/>
    </row>
    <row r="169" spans="1:13" ht="6.95" customHeight="1" thickTop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1:13" ht="6.95" customHeight="1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3" ht="18.75" x14ac:dyDescent="0.25">
      <c r="A171" s="8"/>
      <c r="B171" s="8"/>
      <c r="C171" s="271" t="s">
        <v>81</v>
      </c>
      <c r="D171" s="271"/>
      <c r="E171" s="271"/>
      <c r="F171" s="271"/>
      <c r="G171" s="271"/>
      <c r="H171" s="271"/>
      <c r="I171" s="271"/>
      <c r="J171" s="271"/>
      <c r="K171" s="271"/>
      <c r="L171" s="8"/>
      <c r="M171" s="8"/>
    </row>
    <row r="173" spans="1:13" ht="30.75" x14ac:dyDescent="0.25">
      <c r="B173" s="4"/>
      <c r="C173" s="4"/>
      <c r="D173" s="4"/>
      <c r="E173" s="272" t="s">
        <v>41</v>
      </c>
      <c r="F173" s="272"/>
      <c r="G173" s="272"/>
      <c r="H173" s="272"/>
      <c r="I173" s="272"/>
      <c r="J173" s="272"/>
      <c r="K173" s="272"/>
      <c r="L173" s="4"/>
    </row>
    <row r="174" spans="1:13" ht="30.75" x14ac:dyDescent="0.25">
      <c r="B174" s="4"/>
      <c r="C174" s="4"/>
      <c r="D174" s="4"/>
      <c r="E174" s="272" t="s">
        <v>40</v>
      </c>
      <c r="F174" s="272"/>
      <c r="G174" s="272"/>
      <c r="H174" s="272"/>
      <c r="I174" s="272"/>
      <c r="J174" s="272"/>
      <c r="K174" s="272"/>
      <c r="L174" s="4"/>
    </row>
    <row r="175" spans="1:13" ht="27" thickBot="1" x14ac:dyDescent="0.3">
      <c r="B175" s="4"/>
      <c r="C175" s="5"/>
      <c r="D175" s="5"/>
      <c r="E175" s="273" t="s">
        <v>70</v>
      </c>
      <c r="F175" s="273"/>
      <c r="G175" s="273"/>
      <c r="H175" s="273"/>
      <c r="I175" s="273"/>
      <c r="J175" s="273"/>
      <c r="K175" s="273"/>
      <c r="L175" s="4"/>
    </row>
    <row r="176" spans="1:13" ht="6.95" customHeight="1" thickTop="1" x14ac:dyDescent="0.25">
      <c r="B176" s="4"/>
      <c r="C176" s="3"/>
      <c r="D176" s="3"/>
      <c r="E176" s="3"/>
      <c r="F176" s="3"/>
      <c r="G176" s="4"/>
      <c r="H176" s="9"/>
      <c r="I176" s="9"/>
      <c r="J176" s="9"/>
      <c r="K176" s="9"/>
      <c r="L176" s="4"/>
    </row>
    <row r="177" spans="2:12" ht="30.75" x14ac:dyDescent="0.25">
      <c r="B177" s="9"/>
      <c r="C177" s="274" t="s">
        <v>71</v>
      </c>
      <c r="D177" s="274"/>
      <c r="E177" s="274"/>
      <c r="F177" s="274"/>
      <c r="G177" s="274"/>
      <c r="H177" s="274"/>
      <c r="I177" s="274"/>
      <c r="J177" s="274"/>
      <c r="K177" s="274"/>
      <c r="L177" s="9"/>
    </row>
    <row r="178" spans="2:12" ht="6.95" customHeight="1" x14ac:dyDescent="0.25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2:12" ht="15.95" customHeight="1" x14ac:dyDescent="0.25">
      <c r="B179" s="13"/>
      <c r="C179" s="260" t="s">
        <v>74</v>
      </c>
      <c r="D179" s="261"/>
      <c r="E179" s="261"/>
      <c r="F179" s="262"/>
      <c r="G179" s="13"/>
      <c r="H179" s="260" t="s">
        <v>75</v>
      </c>
      <c r="I179" s="261"/>
      <c r="J179" s="261"/>
      <c r="K179" s="262"/>
      <c r="L179" s="37"/>
    </row>
    <row r="180" spans="2:12" ht="15.95" customHeight="1" x14ac:dyDescent="0.25">
      <c r="B180" s="37"/>
      <c r="C180" s="83" t="s">
        <v>4</v>
      </c>
      <c r="D180" s="284" t="s">
        <v>1</v>
      </c>
      <c r="E180" s="285"/>
      <c r="F180" s="75">
        <f>SUM(F10)</f>
        <v>135000</v>
      </c>
      <c r="G180" s="76"/>
      <c r="H180" s="83" t="s">
        <v>0</v>
      </c>
      <c r="I180" s="284" t="s">
        <v>1</v>
      </c>
      <c r="J180" s="285"/>
      <c r="K180" s="75">
        <f>SUM(J189,H192,H211,H233,H242,H249,H256,H263,H270,H277)</f>
        <v>170200</v>
      </c>
      <c r="L180" s="37"/>
    </row>
    <row r="181" spans="2:12" ht="15.95" customHeight="1" x14ac:dyDescent="0.25">
      <c r="B181" s="37"/>
      <c r="C181" s="292" t="s">
        <v>39</v>
      </c>
      <c r="D181" s="293"/>
      <c r="E181" s="294"/>
      <c r="F181" s="77">
        <f>SUM(F180)</f>
        <v>135000</v>
      </c>
      <c r="G181" s="78"/>
      <c r="H181" s="292" t="s">
        <v>38</v>
      </c>
      <c r="I181" s="293"/>
      <c r="J181" s="294"/>
      <c r="K181" s="77">
        <f>SUM(K180)</f>
        <v>170200</v>
      </c>
      <c r="L181" s="37"/>
    </row>
    <row r="182" spans="2:12" ht="6.95" customHeight="1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</row>
    <row r="183" spans="2:12" ht="15.95" customHeight="1" x14ac:dyDescent="0.25">
      <c r="B183" s="37"/>
      <c r="C183" s="260" t="s">
        <v>35</v>
      </c>
      <c r="D183" s="261"/>
      <c r="E183" s="261"/>
      <c r="F183" s="262"/>
      <c r="G183" s="37"/>
      <c r="H183" s="289">
        <f>SUM(F181-K181)</f>
        <v>-35200</v>
      </c>
      <c r="I183" s="290"/>
      <c r="J183" s="290"/>
      <c r="K183" s="291"/>
      <c r="L183" s="37"/>
    </row>
    <row r="184" spans="2:12" ht="6.95" customHeight="1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</row>
    <row r="185" spans="2:12" ht="15.95" customHeight="1" x14ac:dyDescent="0.25">
      <c r="B185" s="37"/>
      <c r="C185" s="260" t="s">
        <v>72</v>
      </c>
      <c r="D185" s="261"/>
      <c r="E185" s="261"/>
      <c r="F185" s="261"/>
      <c r="G185" s="261"/>
      <c r="H185" s="261"/>
      <c r="I185" s="261"/>
      <c r="J185" s="261"/>
      <c r="K185" s="262"/>
      <c r="L185" s="37"/>
    </row>
    <row r="186" spans="2:12" ht="6.95" customHeight="1" x14ac:dyDescent="0.25">
      <c r="B186" s="37"/>
      <c r="C186" s="79"/>
      <c r="D186" s="79"/>
      <c r="E186" s="79"/>
      <c r="F186" s="79"/>
      <c r="G186" s="37"/>
      <c r="H186" s="60"/>
      <c r="I186" s="60"/>
      <c r="J186" s="60"/>
      <c r="K186" s="60"/>
      <c r="L186" s="37"/>
    </row>
    <row r="187" spans="2:12" ht="15.95" customHeight="1" x14ac:dyDescent="0.25">
      <c r="B187" s="37"/>
      <c r="C187" s="80"/>
      <c r="D187" s="263" t="s">
        <v>108</v>
      </c>
      <c r="E187" s="263"/>
      <c r="F187" s="263"/>
      <c r="G187" s="263"/>
      <c r="H187" s="263"/>
      <c r="I187" s="263"/>
      <c r="J187" s="263"/>
      <c r="K187" s="80"/>
      <c r="L187" s="37"/>
    </row>
    <row r="188" spans="2:12" ht="15.95" customHeight="1" x14ac:dyDescent="0.25">
      <c r="B188" s="37"/>
      <c r="C188" s="37"/>
      <c r="D188" s="85" t="s">
        <v>45</v>
      </c>
      <c r="E188" s="85" t="s">
        <v>46</v>
      </c>
      <c r="F188" s="85" t="s">
        <v>47</v>
      </c>
      <c r="G188" s="264" t="s">
        <v>48</v>
      </c>
      <c r="H188" s="265"/>
      <c r="I188" s="85" t="s">
        <v>49</v>
      </c>
      <c r="J188" s="85" t="s">
        <v>50</v>
      </c>
      <c r="K188" s="60"/>
      <c r="L188" s="37"/>
    </row>
    <row r="189" spans="2:12" ht="15.95" customHeight="1" x14ac:dyDescent="0.25">
      <c r="B189" s="37"/>
      <c r="C189" s="37"/>
      <c r="D189" s="85" t="s">
        <v>56</v>
      </c>
      <c r="E189" s="85">
        <v>2</v>
      </c>
      <c r="F189" s="85">
        <v>16</v>
      </c>
      <c r="G189" s="264">
        <f>SUM(E189*F189)</f>
        <v>32</v>
      </c>
      <c r="H189" s="265"/>
      <c r="I189" s="86">
        <f>VLOOKUP(D189,ورقة2!$A$2:$B$5,2,0)</f>
        <v>250</v>
      </c>
      <c r="J189" s="86">
        <f>SUM(I189*G189)</f>
        <v>8000</v>
      </c>
      <c r="K189" s="60"/>
      <c r="L189" s="37"/>
    </row>
    <row r="190" spans="2:12" ht="6.95" customHeight="1" x14ac:dyDescent="0.25">
      <c r="B190" s="37"/>
      <c r="C190" s="79"/>
      <c r="D190" s="79"/>
      <c r="E190" s="79"/>
      <c r="F190" s="79"/>
      <c r="G190" s="37"/>
      <c r="H190" s="60"/>
      <c r="I190" s="60"/>
      <c r="J190" s="60"/>
      <c r="K190" s="60"/>
      <c r="L190" s="37"/>
    </row>
    <row r="191" spans="2:12" ht="15.95" customHeight="1" x14ac:dyDescent="0.25">
      <c r="B191" s="37"/>
      <c r="C191" s="84"/>
      <c r="D191" s="84"/>
      <c r="E191" s="266" t="s">
        <v>107</v>
      </c>
      <c r="F191" s="266"/>
      <c r="G191" s="266"/>
      <c r="H191" s="266"/>
      <c r="I191" s="266"/>
      <c r="J191" s="60"/>
      <c r="K191" s="60"/>
      <c r="L191" s="37"/>
    </row>
    <row r="192" spans="2:12" ht="15.95" customHeight="1" x14ac:dyDescent="0.25">
      <c r="B192" s="37"/>
      <c r="C192" s="37"/>
      <c r="D192" s="37"/>
      <c r="E192" s="267" t="s">
        <v>52</v>
      </c>
      <c r="F192" s="267"/>
      <c r="G192" s="85"/>
      <c r="H192" s="268">
        <v>2000</v>
      </c>
      <c r="I192" s="268"/>
      <c r="J192" s="60"/>
      <c r="K192" s="60"/>
      <c r="L192" s="37"/>
    </row>
    <row r="193" spans="2:12" ht="6.95" customHeight="1" x14ac:dyDescent="0.25">
      <c r="B193" s="37"/>
      <c r="C193" s="79"/>
      <c r="D193" s="79"/>
      <c r="E193" s="79"/>
      <c r="F193" s="79"/>
      <c r="G193" s="37"/>
      <c r="H193" s="60"/>
      <c r="I193" s="60"/>
      <c r="J193" s="60"/>
      <c r="K193" s="60"/>
      <c r="L193" s="37"/>
    </row>
    <row r="194" spans="2:12" ht="18" x14ac:dyDescent="0.25">
      <c r="B194" s="37"/>
      <c r="C194" s="278" t="s">
        <v>73</v>
      </c>
      <c r="D194" s="278"/>
      <c r="E194" s="278"/>
      <c r="F194" s="278"/>
      <c r="G194" s="278"/>
      <c r="H194" s="278"/>
      <c r="I194" s="278"/>
      <c r="J194" s="278"/>
      <c r="K194" s="278"/>
      <c r="L194" s="37"/>
    </row>
    <row r="195" spans="2:12" ht="28.5" x14ac:dyDescent="0.25">
      <c r="B195" s="37"/>
      <c r="C195" s="85" t="s">
        <v>20</v>
      </c>
      <c r="D195" s="85" t="s">
        <v>91</v>
      </c>
      <c r="E195" s="85" t="s">
        <v>46</v>
      </c>
      <c r="F195" s="85" t="s">
        <v>47</v>
      </c>
      <c r="G195" s="87"/>
      <c r="H195" s="85" t="s">
        <v>48</v>
      </c>
      <c r="I195" s="85" t="s">
        <v>49</v>
      </c>
      <c r="J195" s="93" t="s">
        <v>55</v>
      </c>
      <c r="K195" s="85" t="s">
        <v>54</v>
      </c>
      <c r="L195" s="37"/>
    </row>
    <row r="196" spans="2:12" ht="24.95" customHeight="1" x14ac:dyDescent="0.25">
      <c r="B196" s="95"/>
      <c r="C196" s="104" t="s">
        <v>92</v>
      </c>
      <c r="D196" s="85" t="s">
        <v>51</v>
      </c>
      <c r="E196" s="85">
        <v>3</v>
      </c>
      <c r="F196" s="85">
        <v>16</v>
      </c>
      <c r="G196" s="50"/>
      <c r="H196" s="85">
        <f t="shared" ref="H196:H198" si="10">IFERROR(SUM(F196*E196),"")</f>
        <v>48</v>
      </c>
      <c r="I196" s="86">
        <f>IFERROR(VLOOKUP(D196,ورقة2!$A$2:$B$5,2,0),"")</f>
        <v>200</v>
      </c>
      <c r="J196" s="86">
        <f>IFERROR(SUM(I196*H196*0.25),"")</f>
        <v>2400</v>
      </c>
      <c r="K196" s="86">
        <f>IFERROR(SUM(H196*I196+J196),"")</f>
        <v>12000</v>
      </c>
      <c r="L196" s="95"/>
    </row>
    <row r="197" spans="2:12" ht="24.95" customHeight="1" x14ac:dyDescent="0.25">
      <c r="B197" s="95"/>
      <c r="C197" s="103" t="s">
        <v>93</v>
      </c>
      <c r="D197" s="85" t="s">
        <v>56</v>
      </c>
      <c r="E197" s="85">
        <v>4.5</v>
      </c>
      <c r="F197" s="85">
        <v>16</v>
      </c>
      <c r="G197" s="96"/>
      <c r="H197" s="85">
        <f t="shared" si="10"/>
        <v>72</v>
      </c>
      <c r="I197" s="86">
        <f>IFERROR(VLOOKUP(D197,ورقة2!$A$2:$B$5,2,0),"")</f>
        <v>250</v>
      </c>
      <c r="J197" s="86">
        <f t="shared" ref="J197:J210" si="11">IFERROR(SUM(I197*H197*0.25),"")</f>
        <v>4500</v>
      </c>
      <c r="K197" s="86">
        <f t="shared" ref="K197:K208" si="12">IFERROR(SUM(H197*I197+J197),"")</f>
        <v>22500</v>
      </c>
      <c r="L197" s="95"/>
    </row>
    <row r="198" spans="2:12" ht="24.95" customHeight="1" x14ac:dyDescent="0.25">
      <c r="B198" s="95"/>
      <c r="C198" s="103" t="s">
        <v>94</v>
      </c>
      <c r="D198" s="85" t="s">
        <v>57</v>
      </c>
      <c r="E198" s="51">
        <v>2</v>
      </c>
      <c r="F198" s="85">
        <v>16</v>
      </c>
      <c r="G198" s="97"/>
      <c r="H198" s="85">
        <f t="shared" si="10"/>
        <v>32</v>
      </c>
      <c r="I198" s="86">
        <f>IFERROR(VLOOKUP(D198,ورقة2!$A$2:$B$5,2,0),"")</f>
        <v>300</v>
      </c>
      <c r="J198" s="86">
        <f t="shared" si="11"/>
        <v>2400</v>
      </c>
      <c r="K198" s="86">
        <f t="shared" si="12"/>
        <v>12000</v>
      </c>
      <c r="L198" s="95"/>
    </row>
    <row r="199" spans="2:12" ht="24.95" customHeight="1" x14ac:dyDescent="0.25">
      <c r="B199" s="95"/>
      <c r="C199" s="103" t="s">
        <v>95</v>
      </c>
      <c r="D199" s="85" t="s">
        <v>86</v>
      </c>
      <c r="E199" s="51">
        <v>1</v>
      </c>
      <c r="F199" s="85">
        <v>16</v>
      </c>
      <c r="G199" s="98"/>
      <c r="H199" s="85">
        <f>IFERROR(SUM(F199*E199),"")</f>
        <v>16</v>
      </c>
      <c r="I199" s="86">
        <f>IFERROR(VLOOKUP(D199,ورقة2!$A$2:$B$5,2,0),"")</f>
        <v>150</v>
      </c>
      <c r="J199" s="86">
        <f t="shared" si="11"/>
        <v>600</v>
      </c>
      <c r="K199" s="86">
        <f t="shared" si="12"/>
        <v>3000</v>
      </c>
      <c r="L199" s="95"/>
    </row>
    <row r="200" spans="2:12" ht="24.95" customHeight="1" x14ac:dyDescent="0.25">
      <c r="B200" s="95"/>
      <c r="C200" s="103"/>
      <c r="D200" s="85"/>
      <c r="E200" s="51"/>
      <c r="F200" s="85"/>
      <c r="G200" s="67"/>
      <c r="H200" s="85">
        <f t="shared" ref="H200:H210" si="13">IFERROR(SUM(F200*E200),"")</f>
        <v>0</v>
      </c>
      <c r="I200" s="86" t="str">
        <f>IFERROR(VLOOKUP(D200,ورقة2!$A$2:$B$5,2,0),"")</f>
        <v/>
      </c>
      <c r="J200" s="86" t="str">
        <f t="shared" si="11"/>
        <v/>
      </c>
      <c r="K200" s="86" t="str">
        <f t="shared" si="12"/>
        <v/>
      </c>
      <c r="L200" s="95"/>
    </row>
    <row r="201" spans="2:12" ht="24.95" customHeight="1" x14ac:dyDescent="0.25">
      <c r="B201" s="95"/>
      <c r="C201" s="103"/>
      <c r="D201" s="85"/>
      <c r="E201" s="51"/>
      <c r="F201" s="51"/>
      <c r="G201" s="98"/>
      <c r="H201" s="85">
        <f t="shared" si="13"/>
        <v>0</v>
      </c>
      <c r="I201" s="86" t="str">
        <f>IFERROR(VLOOKUP(D201,ورقة2!$A$2:$B$5,2,0),"")</f>
        <v/>
      </c>
      <c r="J201" s="86" t="str">
        <f t="shared" si="11"/>
        <v/>
      </c>
      <c r="K201" s="86" t="str">
        <f t="shared" si="12"/>
        <v/>
      </c>
      <c r="L201" s="95"/>
    </row>
    <row r="202" spans="2:12" ht="24.95" customHeight="1" x14ac:dyDescent="0.25">
      <c r="B202" s="95"/>
      <c r="C202" s="103"/>
      <c r="D202" s="85"/>
      <c r="E202" s="51"/>
      <c r="F202" s="51"/>
      <c r="G202" s="98"/>
      <c r="H202" s="85">
        <f t="shared" si="13"/>
        <v>0</v>
      </c>
      <c r="I202" s="86" t="str">
        <f>IFERROR(VLOOKUP(D202,ورقة2!$A$2:$B$5,2,0),"")</f>
        <v/>
      </c>
      <c r="J202" s="86" t="str">
        <f t="shared" si="11"/>
        <v/>
      </c>
      <c r="K202" s="86" t="str">
        <f t="shared" si="12"/>
        <v/>
      </c>
      <c r="L202" s="95"/>
    </row>
    <row r="203" spans="2:12" ht="24.95" customHeight="1" x14ac:dyDescent="0.25">
      <c r="B203" s="95"/>
      <c r="C203" s="103"/>
      <c r="D203" s="85"/>
      <c r="E203" s="51"/>
      <c r="F203" s="51"/>
      <c r="G203" s="98"/>
      <c r="H203" s="85">
        <f t="shared" si="13"/>
        <v>0</v>
      </c>
      <c r="I203" s="86" t="str">
        <f>IFERROR(VLOOKUP(D203,ورقة2!$A$2:$B$5,2,0),"")</f>
        <v/>
      </c>
      <c r="J203" s="86" t="str">
        <f t="shared" si="11"/>
        <v/>
      </c>
      <c r="K203" s="86" t="str">
        <f t="shared" si="12"/>
        <v/>
      </c>
      <c r="L203" s="95"/>
    </row>
    <row r="204" spans="2:12" ht="24.95" customHeight="1" x14ac:dyDescent="0.25">
      <c r="B204" s="95"/>
      <c r="C204" s="103"/>
      <c r="D204" s="85"/>
      <c r="E204" s="51"/>
      <c r="F204" s="51"/>
      <c r="G204" s="98"/>
      <c r="H204" s="85">
        <f t="shared" si="13"/>
        <v>0</v>
      </c>
      <c r="I204" s="86" t="str">
        <f>IFERROR(VLOOKUP(D204,ورقة2!$A$2:$B$5,2,0),"")</f>
        <v/>
      </c>
      <c r="J204" s="86" t="str">
        <f t="shared" si="11"/>
        <v/>
      </c>
      <c r="K204" s="86" t="str">
        <f t="shared" si="12"/>
        <v/>
      </c>
      <c r="L204" s="95"/>
    </row>
    <row r="205" spans="2:12" ht="24.95" customHeight="1" x14ac:dyDescent="0.25">
      <c r="B205" s="95"/>
      <c r="C205" s="103"/>
      <c r="D205" s="85"/>
      <c r="E205" s="51"/>
      <c r="F205" s="51"/>
      <c r="G205" s="51"/>
      <c r="H205" s="85">
        <f t="shared" si="13"/>
        <v>0</v>
      </c>
      <c r="I205" s="86" t="str">
        <f>IFERROR(VLOOKUP(D205,ورقة2!$A$2:$B$5,2,0),"")</f>
        <v/>
      </c>
      <c r="J205" s="86" t="str">
        <f t="shared" si="11"/>
        <v/>
      </c>
      <c r="K205" s="86" t="str">
        <f t="shared" si="12"/>
        <v/>
      </c>
      <c r="L205" s="95"/>
    </row>
    <row r="206" spans="2:12" ht="24.95" customHeight="1" x14ac:dyDescent="0.25">
      <c r="B206" s="95"/>
      <c r="C206" s="103"/>
      <c r="D206" s="85"/>
      <c r="E206" s="56"/>
      <c r="F206" s="56"/>
      <c r="G206" s="98"/>
      <c r="H206" s="85">
        <f t="shared" si="13"/>
        <v>0</v>
      </c>
      <c r="I206" s="86" t="str">
        <f>IFERROR(VLOOKUP(D206,ورقة2!$A$2:$B$5,2,0),"")</f>
        <v/>
      </c>
      <c r="J206" s="86" t="str">
        <f t="shared" si="11"/>
        <v/>
      </c>
      <c r="K206" s="86" t="str">
        <f t="shared" si="12"/>
        <v/>
      </c>
      <c r="L206" s="95"/>
    </row>
    <row r="207" spans="2:12" ht="24.95" customHeight="1" x14ac:dyDescent="0.25">
      <c r="B207" s="95"/>
      <c r="C207" s="103"/>
      <c r="D207" s="85"/>
      <c r="E207" s="51"/>
      <c r="F207" s="51"/>
      <c r="G207" s="98"/>
      <c r="H207" s="85">
        <f t="shared" si="13"/>
        <v>0</v>
      </c>
      <c r="I207" s="86" t="str">
        <f>IFERROR(VLOOKUP(D207,ورقة2!$A$2:$B$5,2,0),"")</f>
        <v/>
      </c>
      <c r="J207" s="86" t="str">
        <f t="shared" si="11"/>
        <v/>
      </c>
      <c r="K207" s="86" t="str">
        <f t="shared" si="12"/>
        <v/>
      </c>
      <c r="L207" s="95"/>
    </row>
    <row r="208" spans="2:12" ht="24.95" customHeight="1" x14ac:dyDescent="0.25">
      <c r="B208" s="95"/>
      <c r="C208" s="103"/>
      <c r="D208" s="85"/>
      <c r="E208" s="99"/>
      <c r="F208" s="99"/>
      <c r="G208" s="100"/>
      <c r="H208" s="85">
        <f t="shared" si="13"/>
        <v>0</v>
      </c>
      <c r="I208" s="86" t="str">
        <f>IFERROR(VLOOKUP(D208,ورقة2!$A$2:$B$5,2,0),"")</f>
        <v/>
      </c>
      <c r="J208" s="86" t="str">
        <f t="shared" si="11"/>
        <v/>
      </c>
      <c r="K208" s="86" t="str">
        <f t="shared" si="12"/>
        <v/>
      </c>
      <c r="L208" s="95"/>
    </row>
    <row r="209" spans="2:12" ht="24.95" customHeight="1" x14ac:dyDescent="0.25">
      <c r="B209" s="95"/>
      <c r="C209" s="103"/>
      <c r="D209" s="85"/>
      <c r="E209" s="101"/>
      <c r="F209" s="101"/>
      <c r="G209" s="100"/>
      <c r="H209" s="85">
        <f t="shared" si="13"/>
        <v>0</v>
      </c>
      <c r="I209" s="86" t="str">
        <f>IFERROR(VLOOKUP(D209,ورقة2!$A$2:$B$5,2,0),"")</f>
        <v/>
      </c>
      <c r="J209" s="86" t="str">
        <f t="shared" si="11"/>
        <v/>
      </c>
      <c r="K209" s="86" t="str">
        <f>IFERROR(SUM(H209*I209+J209),"")</f>
        <v/>
      </c>
      <c r="L209" s="95"/>
    </row>
    <row r="210" spans="2:12" ht="24.95" customHeight="1" x14ac:dyDescent="0.25">
      <c r="B210" s="95"/>
      <c r="C210" s="103"/>
      <c r="D210" s="85"/>
      <c r="E210" s="99"/>
      <c r="F210" s="99"/>
      <c r="G210" s="102"/>
      <c r="H210" s="85">
        <f t="shared" si="13"/>
        <v>0</v>
      </c>
      <c r="I210" s="86" t="str">
        <f>IFERROR(VLOOKUP(D210,ورقة2!$A$2:$B$5,2,0),"")</f>
        <v/>
      </c>
      <c r="J210" s="86" t="str">
        <f t="shared" si="11"/>
        <v/>
      </c>
      <c r="K210" s="86" t="str">
        <f>IFERROR(SUM(H210*I210+J210),"")</f>
        <v/>
      </c>
      <c r="L210" s="95"/>
    </row>
    <row r="211" spans="2:12" ht="18" x14ac:dyDescent="0.25">
      <c r="B211" s="13"/>
      <c r="C211" s="260" t="s">
        <v>52</v>
      </c>
      <c r="D211" s="261"/>
      <c r="E211" s="261"/>
      <c r="F211" s="262"/>
      <c r="G211" s="58"/>
      <c r="H211" s="279">
        <f>SUM(K196:K209)</f>
        <v>49500</v>
      </c>
      <c r="I211" s="279"/>
      <c r="J211" s="279"/>
      <c r="K211" s="279"/>
      <c r="L211" s="13"/>
    </row>
    <row r="212" spans="2:12" ht="6.95" customHeight="1" x14ac:dyDescent="0.25">
      <c r="B212" s="13"/>
      <c r="C212" s="61"/>
      <c r="D212" s="61"/>
      <c r="E212" s="61"/>
      <c r="F212" s="61"/>
      <c r="G212" s="59"/>
      <c r="H212" s="81"/>
      <c r="I212" s="81"/>
      <c r="J212" s="81"/>
      <c r="K212" s="81"/>
      <c r="L212" s="47"/>
    </row>
    <row r="213" spans="2:12" ht="6.95" customHeight="1" thickBot="1" x14ac:dyDescent="0.3">
      <c r="B213" s="37"/>
      <c r="C213" s="70"/>
      <c r="D213" s="70"/>
      <c r="E213" s="70"/>
      <c r="F213" s="70"/>
      <c r="G213" s="70"/>
      <c r="H213" s="71"/>
      <c r="I213" s="70"/>
      <c r="J213" s="70"/>
      <c r="K213" s="70"/>
      <c r="L213" s="37"/>
    </row>
    <row r="214" spans="2:12" ht="15.95" customHeight="1" thickTop="1" thickBot="1" x14ac:dyDescent="0.3">
      <c r="B214" s="37"/>
      <c r="C214" s="7" t="s">
        <v>24</v>
      </c>
      <c r="D214" s="280" t="s">
        <v>29</v>
      </c>
      <c r="E214" s="281"/>
      <c r="F214" s="281"/>
      <c r="G214" s="281"/>
      <c r="H214" s="282"/>
      <c r="I214" s="280" t="s">
        <v>30</v>
      </c>
      <c r="J214" s="282"/>
      <c r="K214" s="7" t="s">
        <v>31</v>
      </c>
      <c r="L214" s="37"/>
    </row>
    <row r="215" spans="2:12" ht="15.95" customHeight="1" thickTop="1" thickBot="1" x14ac:dyDescent="0.3">
      <c r="B215" s="37"/>
      <c r="C215" s="7" t="s">
        <v>109</v>
      </c>
      <c r="D215" s="255"/>
      <c r="E215" s="256"/>
      <c r="F215" s="256"/>
      <c r="G215" s="256"/>
      <c r="H215" s="257"/>
      <c r="I215" s="258"/>
      <c r="J215" s="259"/>
      <c r="K215" s="82"/>
      <c r="L215" s="37"/>
    </row>
    <row r="216" spans="2:12" ht="15.95" customHeight="1" thickTop="1" thickBot="1" x14ac:dyDescent="0.3">
      <c r="B216" s="37"/>
      <c r="C216" s="7" t="s">
        <v>28</v>
      </c>
      <c r="D216" s="255"/>
      <c r="E216" s="256"/>
      <c r="F216" s="256"/>
      <c r="G216" s="256"/>
      <c r="H216" s="257"/>
      <c r="I216" s="258"/>
      <c r="J216" s="259"/>
      <c r="K216" s="82"/>
      <c r="L216" s="37"/>
    </row>
    <row r="217" spans="2:12" ht="15.95" customHeight="1" thickTop="1" thickBot="1" x14ac:dyDescent="0.3">
      <c r="B217" s="37"/>
      <c r="C217" s="7" t="s">
        <v>26</v>
      </c>
      <c r="D217" s="255"/>
      <c r="E217" s="256"/>
      <c r="F217" s="256"/>
      <c r="G217" s="256"/>
      <c r="H217" s="257"/>
      <c r="I217" s="258"/>
      <c r="J217" s="259"/>
      <c r="K217" s="82"/>
      <c r="L217" s="37"/>
    </row>
    <row r="218" spans="2:12" ht="15.95" customHeight="1" thickTop="1" thickBot="1" x14ac:dyDescent="0.3">
      <c r="B218" s="37"/>
      <c r="C218" s="7" t="s">
        <v>27</v>
      </c>
      <c r="D218" s="255"/>
      <c r="E218" s="256"/>
      <c r="F218" s="256"/>
      <c r="G218" s="256"/>
      <c r="H218" s="257"/>
      <c r="I218" s="258"/>
      <c r="J218" s="259"/>
      <c r="K218" s="82"/>
      <c r="L218" s="37"/>
    </row>
    <row r="219" spans="2:12" ht="6.95" customHeight="1" thickTop="1" x14ac:dyDescent="0.25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</row>
    <row r="220" spans="2:12" ht="6.95" customHeight="1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2:12" ht="18.75" x14ac:dyDescent="0.25">
      <c r="B221" s="8"/>
      <c r="C221" s="271" t="s">
        <v>82</v>
      </c>
      <c r="D221" s="271"/>
      <c r="E221" s="271"/>
      <c r="F221" s="271"/>
      <c r="G221" s="271"/>
      <c r="H221" s="271"/>
      <c r="I221" s="271"/>
      <c r="J221" s="271"/>
      <c r="K221" s="271"/>
      <c r="L221" s="8"/>
    </row>
    <row r="222" spans="2:12" ht="30.75" x14ac:dyDescent="0.25">
      <c r="B222" s="4"/>
      <c r="C222" s="4"/>
      <c r="D222" s="4"/>
      <c r="E222" s="272" t="s">
        <v>41</v>
      </c>
      <c r="F222" s="272"/>
      <c r="G222" s="272"/>
      <c r="H222" s="272"/>
      <c r="I222" s="272"/>
      <c r="J222" s="272"/>
      <c r="K222" s="272"/>
      <c r="L222" s="4"/>
    </row>
    <row r="223" spans="2:12" ht="30.75" x14ac:dyDescent="0.25">
      <c r="B223" s="4"/>
      <c r="C223" s="4"/>
      <c r="D223" s="4"/>
      <c r="E223" s="272" t="s">
        <v>40</v>
      </c>
      <c r="F223" s="272"/>
      <c r="G223" s="272"/>
      <c r="H223" s="272"/>
      <c r="I223" s="272"/>
      <c r="J223" s="272"/>
      <c r="K223" s="272"/>
      <c r="L223" s="4"/>
    </row>
    <row r="224" spans="2:12" ht="27" thickBot="1" x14ac:dyDescent="0.3">
      <c r="B224" s="4"/>
      <c r="C224" s="5"/>
      <c r="D224" s="5"/>
      <c r="E224" s="273" t="s">
        <v>70</v>
      </c>
      <c r="F224" s="273"/>
      <c r="G224" s="273"/>
      <c r="H224" s="273"/>
      <c r="I224" s="273"/>
      <c r="J224" s="273"/>
      <c r="K224" s="273"/>
      <c r="L224" s="4"/>
    </row>
    <row r="225" spans="2:12" ht="6.95" customHeight="1" thickTop="1" x14ac:dyDescent="0.25">
      <c r="B225" s="4"/>
      <c r="C225" s="3"/>
      <c r="D225" s="3"/>
      <c r="E225" s="3"/>
      <c r="F225" s="3"/>
      <c r="G225" s="4"/>
      <c r="H225" s="9"/>
      <c r="I225" s="9"/>
      <c r="J225" s="9"/>
      <c r="K225" s="9"/>
      <c r="L225" s="4"/>
    </row>
    <row r="226" spans="2:12" ht="30.75" x14ac:dyDescent="0.25">
      <c r="B226" s="9"/>
      <c r="C226" s="274" t="s">
        <v>77</v>
      </c>
      <c r="D226" s="274"/>
      <c r="E226" s="274"/>
      <c r="F226" s="274"/>
      <c r="G226" s="274"/>
      <c r="H226" s="274"/>
      <c r="I226" s="274"/>
      <c r="J226" s="274"/>
      <c r="K226" s="274"/>
      <c r="L226" s="9"/>
    </row>
    <row r="227" spans="2:12" ht="6.95" customHeight="1" x14ac:dyDescent="0.25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</row>
    <row r="228" spans="2:12" ht="15.95" customHeight="1" x14ac:dyDescent="0.25">
      <c r="B228" s="47"/>
      <c r="C228" s="278" t="s">
        <v>110</v>
      </c>
      <c r="D228" s="278"/>
      <c r="E228" s="278"/>
      <c r="F228" s="278"/>
      <c r="G228" s="278"/>
      <c r="H228" s="278"/>
      <c r="I228" s="278"/>
      <c r="J228" s="278"/>
      <c r="K228" s="278"/>
      <c r="L228" s="37"/>
    </row>
    <row r="229" spans="2:12" ht="15.95" customHeight="1" x14ac:dyDescent="0.25">
      <c r="B229" s="48"/>
      <c r="C229" s="85" t="s">
        <v>91</v>
      </c>
      <c r="D229" s="85" t="s">
        <v>20</v>
      </c>
      <c r="E229" s="85" t="s">
        <v>60</v>
      </c>
      <c r="F229" s="103" t="s">
        <v>61</v>
      </c>
      <c r="G229" s="85"/>
      <c r="H229" s="85" t="s">
        <v>47</v>
      </c>
      <c r="I229" s="85" t="s">
        <v>48</v>
      </c>
      <c r="J229" s="85" t="s">
        <v>49</v>
      </c>
      <c r="K229" s="85" t="s">
        <v>54</v>
      </c>
      <c r="L229" s="37"/>
    </row>
    <row r="230" spans="2:12" ht="15.95" customHeight="1" x14ac:dyDescent="0.25">
      <c r="B230" s="48"/>
      <c r="C230" s="85" t="s">
        <v>57</v>
      </c>
      <c r="D230" s="85" t="s">
        <v>59</v>
      </c>
      <c r="E230" s="85">
        <v>5</v>
      </c>
      <c r="F230" s="85">
        <v>1</v>
      </c>
      <c r="G230" s="50"/>
      <c r="H230" s="85">
        <v>15</v>
      </c>
      <c r="I230" s="51">
        <f>SUM(H230*F230)</f>
        <v>15</v>
      </c>
      <c r="J230" s="86">
        <f>IFERROR(VLOOKUP(C230,ورقة2!$A$2:$B$5,2,0),"")</f>
        <v>300</v>
      </c>
      <c r="K230" s="86">
        <f>SUM(J230*I230*E230)</f>
        <v>22500</v>
      </c>
      <c r="L230" s="37"/>
    </row>
    <row r="231" spans="2:12" ht="15.95" customHeight="1" x14ac:dyDescent="0.25">
      <c r="B231" s="48"/>
      <c r="C231" s="85" t="s">
        <v>51</v>
      </c>
      <c r="D231" s="85" t="s">
        <v>105</v>
      </c>
      <c r="E231" s="85">
        <v>10</v>
      </c>
      <c r="F231" s="85">
        <v>1</v>
      </c>
      <c r="G231" s="53"/>
      <c r="H231" s="85">
        <v>16</v>
      </c>
      <c r="I231" s="51">
        <f>SUM(H231*F231)</f>
        <v>16</v>
      </c>
      <c r="J231" s="86">
        <f>IFERROR(VLOOKUP(C231,ورقة2!$A$2:$B$5,2,0),"")</f>
        <v>200</v>
      </c>
      <c r="K231" s="86">
        <f>SUM(J231*I231*E231)</f>
        <v>32000</v>
      </c>
      <c r="L231" s="37"/>
    </row>
    <row r="232" spans="2:12" ht="15.95" customHeight="1" x14ac:dyDescent="0.25">
      <c r="B232" s="48"/>
      <c r="C232" s="85" t="s">
        <v>56</v>
      </c>
      <c r="D232" s="85" t="s">
        <v>59</v>
      </c>
      <c r="E232" s="85">
        <v>7</v>
      </c>
      <c r="F232" s="54">
        <v>1</v>
      </c>
      <c r="G232" s="55"/>
      <c r="H232" s="85">
        <v>12</v>
      </c>
      <c r="I232" s="56">
        <f>SUM(H232*F232)</f>
        <v>12</v>
      </c>
      <c r="J232" s="86">
        <f>IFERROR(VLOOKUP(C232,ورقة2!$A$2:$B$5,2,0),"")</f>
        <v>250</v>
      </c>
      <c r="K232" s="57">
        <f>SUM(J232*I232*E232)</f>
        <v>21000</v>
      </c>
      <c r="L232" s="37"/>
    </row>
    <row r="233" spans="2:12" ht="15.95" customHeight="1" x14ac:dyDescent="0.25">
      <c r="B233" s="48"/>
      <c r="C233" s="278" t="s">
        <v>52</v>
      </c>
      <c r="D233" s="278"/>
      <c r="E233" s="278"/>
      <c r="F233" s="278"/>
      <c r="G233" s="58"/>
      <c r="H233" s="279">
        <f>SUM(K230+K231+K232)</f>
        <v>75500</v>
      </c>
      <c r="I233" s="283"/>
      <c r="J233" s="283"/>
      <c r="K233" s="283"/>
      <c r="L233" s="37"/>
    </row>
    <row r="234" spans="2:12" ht="6.95" customHeight="1" x14ac:dyDescent="0.25">
      <c r="B234" s="48"/>
      <c r="C234" s="59"/>
      <c r="D234" s="59"/>
      <c r="E234" s="59"/>
      <c r="F234" s="59"/>
      <c r="G234" s="48"/>
      <c r="H234" s="60"/>
      <c r="I234" s="60"/>
      <c r="J234" s="60"/>
      <c r="K234" s="60"/>
      <c r="L234" s="37"/>
    </row>
    <row r="235" spans="2:12" ht="15.95" customHeight="1" x14ac:dyDescent="0.25">
      <c r="B235" s="48"/>
      <c r="C235" s="278" t="s">
        <v>76</v>
      </c>
      <c r="D235" s="278"/>
      <c r="E235" s="278"/>
      <c r="F235" s="278"/>
      <c r="G235" s="278"/>
      <c r="H235" s="278"/>
      <c r="I235" s="278"/>
      <c r="J235" s="278"/>
      <c r="K235" s="278"/>
      <c r="L235" s="37"/>
    </row>
    <row r="236" spans="2:12" ht="6.95" customHeight="1" x14ac:dyDescent="0.25">
      <c r="B236" s="48"/>
      <c r="C236" s="61"/>
      <c r="D236" s="61"/>
      <c r="E236" s="61"/>
      <c r="F236" s="61"/>
      <c r="G236" s="61"/>
      <c r="H236" s="61"/>
      <c r="I236" s="61"/>
      <c r="J236" s="61"/>
      <c r="K236" s="61"/>
      <c r="L236" s="37"/>
    </row>
    <row r="237" spans="2:12" ht="15.95" customHeight="1" x14ac:dyDescent="0.25">
      <c r="B237" s="48"/>
      <c r="C237" s="260" t="s">
        <v>99</v>
      </c>
      <c r="D237" s="261"/>
      <c r="E237" s="261"/>
      <c r="F237" s="261"/>
      <c r="G237" s="261"/>
      <c r="H237" s="261"/>
      <c r="I237" s="261"/>
      <c r="J237" s="261"/>
      <c r="K237" s="262"/>
      <c r="L237" s="37"/>
    </row>
    <row r="238" spans="2:12" ht="15.95" customHeight="1" x14ac:dyDescent="0.25">
      <c r="B238" s="48"/>
      <c r="C238" s="63" t="s">
        <v>91</v>
      </c>
      <c r="D238" s="269" t="s">
        <v>46</v>
      </c>
      <c r="E238" s="269"/>
      <c r="F238" s="63" t="s">
        <v>69</v>
      </c>
      <c r="G238" s="64"/>
      <c r="H238" s="63" t="s">
        <v>48</v>
      </c>
      <c r="I238" s="66" t="s">
        <v>49</v>
      </c>
      <c r="J238" s="270" t="s">
        <v>52</v>
      </c>
      <c r="K238" s="270"/>
      <c r="L238" s="37"/>
    </row>
    <row r="239" spans="2:12" ht="15.95" customHeight="1" x14ac:dyDescent="0.25">
      <c r="B239" s="48"/>
      <c r="C239" s="63" t="s">
        <v>51</v>
      </c>
      <c r="D239" s="269">
        <v>15</v>
      </c>
      <c r="E239" s="269"/>
      <c r="F239" s="63">
        <v>1</v>
      </c>
      <c r="G239" s="67"/>
      <c r="H239" s="63">
        <f>SUM(D239*F239)</f>
        <v>15</v>
      </c>
      <c r="I239" s="66">
        <f>IFERROR(VLOOKUP(C239,ورقة2!$A$2:$B$5,2,0),"")</f>
        <v>200</v>
      </c>
      <c r="J239" s="270">
        <f>SUM(I239*H239)</f>
        <v>3000</v>
      </c>
      <c r="K239" s="270"/>
      <c r="L239" s="37"/>
    </row>
    <row r="240" spans="2:12" ht="15.95" customHeight="1" x14ac:dyDescent="0.25">
      <c r="B240" s="48"/>
      <c r="C240" s="63" t="s">
        <v>56</v>
      </c>
      <c r="D240" s="269">
        <v>8</v>
      </c>
      <c r="E240" s="269"/>
      <c r="F240" s="63">
        <v>1</v>
      </c>
      <c r="G240" s="67"/>
      <c r="H240" s="63">
        <f>SUM(D240*F240)</f>
        <v>8</v>
      </c>
      <c r="I240" s="66">
        <f>IFERROR(VLOOKUP(C240,ورقة2!$A$2:$B$5,2,0),"")</f>
        <v>250</v>
      </c>
      <c r="J240" s="270">
        <f t="shared" ref="J240:J241" si="14">SUM(I240*H240)</f>
        <v>2000</v>
      </c>
      <c r="K240" s="270"/>
      <c r="L240" s="37"/>
    </row>
    <row r="241" spans="2:12" ht="15.95" customHeight="1" x14ac:dyDescent="0.25">
      <c r="B241" s="48"/>
      <c r="C241" s="63" t="s">
        <v>51</v>
      </c>
      <c r="D241" s="269">
        <v>12</v>
      </c>
      <c r="E241" s="269"/>
      <c r="F241" s="63">
        <v>1</v>
      </c>
      <c r="G241" s="68"/>
      <c r="H241" s="63">
        <f>SUM(D241*F241)</f>
        <v>12</v>
      </c>
      <c r="I241" s="66">
        <f>IFERROR(VLOOKUP(C241,ورقة2!$A$2:$B$5,2,0),"")</f>
        <v>200</v>
      </c>
      <c r="J241" s="270">
        <f t="shared" si="14"/>
        <v>2400</v>
      </c>
      <c r="K241" s="270"/>
      <c r="L241" s="37"/>
    </row>
    <row r="242" spans="2:12" ht="15.95" customHeight="1" x14ac:dyDescent="0.25">
      <c r="B242" s="48"/>
      <c r="C242" s="275" t="s">
        <v>63</v>
      </c>
      <c r="D242" s="276"/>
      <c r="E242" s="276"/>
      <c r="F242" s="277"/>
      <c r="G242" s="69"/>
      <c r="H242" s="252">
        <f>SUM(J239+J240+J241)</f>
        <v>7400</v>
      </c>
      <c r="I242" s="253"/>
      <c r="J242" s="253"/>
      <c r="K242" s="254"/>
      <c r="L242" s="37"/>
    </row>
    <row r="243" spans="2:12" ht="6.95" customHeight="1" x14ac:dyDescent="0.25">
      <c r="B243" s="48"/>
      <c r="C243" s="70"/>
      <c r="D243" s="70"/>
      <c r="E243" s="70"/>
      <c r="F243" s="70"/>
      <c r="G243" s="47"/>
      <c r="H243" s="71"/>
      <c r="I243" s="71"/>
      <c r="J243" s="71"/>
      <c r="K243" s="71"/>
      <c r="L243" s="37"/>
    </row>
    <row r="244" spans="2:12" ht="15.95" customHeight="1" x14ac:dyDescent="0.25">
      <c r="B244" s="48"/>
      <c r="C244" s="260" t="s">
        <v>100</v>
      </c>
      <c r="D244" s="261"/>
      <c r="E244" s="261"/>
      <c r="F244" s="261"/>
      <c r="G244" s="261"/>
      <c r="H244" s="261"/>
      <c r="I244" s="261"/>
      <c r="J244" s="261"/>
      <c r="K244" s="262"/>
      <c r="L244" s="37"/>
    </row>
    <row r="245" spans="2:12" ht="15.95" customHeight="1" x14ac:dyDescent="0.25">
      <c r="B245" s="48"/>
      <c r="C245" s="63" t="s">
        <v>91</v>
      </c>
      <c r="D245" s="269" t="s">
        <v>102</v>
      </c>
      <c r="E245" s="269"/>
      <c r="F245" s="63" t="s">
        <v>69</v>
      </c>
      <c r="G245" s="64"/>
      <c r="H245" s="63" t="s">
        <v>48</v>
      </c>
      <c r="I245" s="66" t="s">
        <v>49</v>
      </c>
      <c r="J245" s="270" t="s">
        <v>52</v>
      </c>
      <c r="K245" s="270"/>
      <c r="L245" s="37"/>
    </row>
    <row r="246" spans="2:12" ht="15.95" customHeight="1" x14ac:dyDescent="0.25">
      <c r="B246" s="48"/>
      <c r="C246" s="63" t="s">
        <v>51</v>
      </c>
      <c r="D246" s="269">
        <v>15</v>
      </c>
      <c r="E246" s="269"/>
      <c r="F246" s="63">
        <v>1</v>
      </c>
      <c r="G246" s="67"/>
      <c r="H246" s="63">
        <f>SUM(D246*F246)</f>
        <v>15</v>
      </c>
      <c r="I246" s="66">
        <f>IFERROR(VLOOKUP(C246,ورقة2!$A$2:$B$5,2,0),"")</f>
        <v>200</v>
      </c>
      <c r="J246" s="270">
        <f>SUM(I246*H246)</f>
        <v>3000</v>
      </c>
      <c r="K246" s="270"/>
      <c r="L246" s="37"/>
    </row>
    <row r="247" spans="2:12" ht="15.95" customHeight="1" x14ac:dyDescent="0.25">
      <c r="B247" s="48"/>
      <c r="C247" s="63" t="s">
        <v>56</v>
      </c>
      <c r="D247" s="269">
        <v>8</v>
      </c>
      <c r="E247" s="269"/>
      <c r="F247" s="63">
        <v>1</v>
      </c>
      <c r="G247" s="67"/>
      <c r="H247" s="63">
        <f>SUM(D247*F247)</f>
        <v>8</v>
      </c>
      <c r="I247" s="66">
        <f>IFERROR(VLOOKUP(C247,ورقة2!$A$2:$B$5,2,0),"")</f>
        <v>250</v>
      </c>
      <c r="J247" s="270">
        <f t="shared" ref="J247:J248" si="15">SUM(I247*H247)</f>
        <v>2000</v>
      </c>
      <c r="K247" s="270"/>
      <c r="L247" s="37"/>
    </row>
    <row r="248" spans="2:12" ht="15.95" customHeight="1" x14ac:dyDescent="0.25">
      <c r="B248" s="48"/>
      <c r="C248" s="63" t="s">
        <v>51</v>
      </c>
      <c r="D248" s="269"/>
      <c r="E248" s="269"/>
      <c r="F248" s="63"/>
      <c r="G248" s="68"/>
      <c r="H248" s="63">
        <f>SUM(D248*F248)</f>
        <v>0</v>
      </c>
      <c r="I248" s="66">
        <f>IFERROR(VLOOKUP(C248,ورقة2!$A$2:$B$5,2,0),"")</f>
        <v>200</v>
      </c>
      <c r="J248" s="270">
        <f t="shared" si="15"/>
        <v>0</v>
      </c>
      <c r="K248" s="270"/>
      <c r="L248" s="37"/>
    </row>
    <row r="249" spans="2:12" ht="15.95" customHeight="1" x14ac:dyDescent="0.25">
      <c r="B249" s="48"/>
      <c r="C249" s="275" t="s">
        <v>63</v>
      </c>
      <c r="D249" s="276"/>
      <c r="E249" s="276"/>
      <c r="F249" s="277"/>
      <c r="G249" s="69"/>
      <c r="H249" s="252">
        <f>SUM(J246+J247+J248)</f>
        <v>5000</v>
      </c>
      <c r="I249" s="253"/>
      <c r="J249" s="253"/>
      <c r="K249" s="254"/>
      <c r="L249" s="37"/>
    </row>
    <row r="250" spans="2:12" ht="6.95" customHeight="1" x14ac:dyDescent="0.25">
      <c r="B250" s="48"/>
      <c r="C250" s="70"/>
      <c r="D250" s="70"/>
      <c r="E250" s="70"/>
      <c r="F250" s="70"/>
      <c r="G250" s="47"/>
      <c r="H250" s="71"/>
      <c r="I250" s="71"/>
      <c r="J250" s="71"/>
      <c r="K250" s="71"/>
      <c r="L250" s="37"/>
    </row>
    <row r="251" spans="2:12" ht="15.95" customHeight="1" x14ac:dyDescent="0.25">
      <c r="B251" s="48"/>
      <c r="C251" s="260" t="s">
        <v>101</v>
      </c>
      <c r="D251" s="261"/>
      <c r="E251" s="261"/>
      <c r="F251" s="261"/>
      <c r="G251" s="261"/>
      <c r="H251" s="261"/>
      <c r="I251" s="261"/>
      <c r="J251" s="261"/>
      <c r="K251" s="262"/>
      <c r="L251" s="37"/>
    </row>
    <row r="252" spans="2:12" ht="15.95" customHeight="1" x14ac:dyDescent="0.25">
      <c r="B252" s="48"/>
      <c r="C252" s="63" t="s">
        <v>91</v>
      </c>
      <c r="D252" s="269" t="s">
        <v>102</v>
      </c>
      <c r="E252" s="269"/>
      <c r="F252" s="63" t="s">
        <v>69</v>
      </c>
      <c r="G252" s="64"/>
      <c r="H252" s="63" t="s">
        <v>48</v>
      </c>
      <c r="I252" s="66" t="s">
        <v>49</v>
      </c>
      <c r="J252" s="270" t="s">
        <v>52</v>
      </c>
      <c r="K252" s="270"/>
      <c r="L252" s="37"/>
    </row>
    <row r="253" spans="2:12" ht="15.95" customHeight="1" x14ac:dyDescent="0.25">
      <c r="B253" s="48"/>
      <c r="C253" s="63" t="s">
        <v>51</v>
      </c>
      <c r="D253" s="269">
        <v>15</v>
      </c>
      <c r="E253" s="269"/>
      <c r="F253" s="63">
        <v>1</v>
      </c>
      <c r="G253" s="67"/>
      <c r="H253" s="63">
        <f>SUM(D253*F253)</f>
        <v>15</v>
      </c>
      <c r="I253" s="66">
        <f>IFERROR(VLOOKUP(C253,ورقة2!$A$2:$B$5,2,0),"")</f>
        <v>200</v>
      </c>
      <c r="J253" s="270">
        <f>SUM(I253*H253)</f>
        <v>3000</v>
      </c>
      <c r="K253" s="270"/>
      <c r="L253" s="37"/>
    </row>
    <row r="254" spans="2:12" ht="15.95" customHeight="1" x14ac:dyDescent="0.25">
      <c r="B254" s="48"/>
      <c r="C254" s="63" t="s">
        <v>56</v>
      </c>
      <c r="D254" s="269">
        <v>8</v>
      </c>
      <c r="E254" s="269"/>
      <c r="F254" s="63">
        <v>1</v>
      </c>
      <c r="G254" s="67"/>
      <c r="H254" s="63">
        <f>SUM(D254*F254)</f>
        <v>8</v>
      </c>
      <c r="I254" s="66">
        <f>IFERROR(VLOOKUP(C254,ورقة2!$A$2:$B$5,2,0),"")</f>
        <v>250</v>
      </c>
      <c r="J254" s="270">
        <f t="shared" ref="J254:J255" si="16">SUM(I254*H254)</f>
        <v>2000</v>
      </c>
      <c r="K254" s="270"/>
      <c r="L254" s="37"/>
    </row>
    <row r="255" spans="2:12" ht="15.95" customHeight="1" x14ac:dyDescent="0.25">
      <c r="B255" s="48"/>
      <c r="C255" s="63" t="s">
        <v>51</v>
      </c>
      <c r="D255" s="269"/>
      <c r="E255" s="269"/>
      <c r="F255" s="63"/>
      <c r="G255" s="68"/>
      <c r="H255" s="63">
        <f>SUM(D255*F255)</f>
        <v>0</v>
      </c>
      <c r="I255" s="66">
        <f>IFERROR(VLOOKUP(C255,ورقة2!$A$2:$B$5,2,0),"")</f>
        <v>200</v>
      </c>
      <c r="J255" s="270">
        <f t="shared" si="16"/>
        <v>0</v>
      </c>
      <c r="K255" s="270"/>
      <c r="L255" s="37"/>
    </row>
    <row r="256" spans="2:12" ht="15.95" customHeight="1" x14ac:dyDescent="0.25">
      <c r="B256" s="48"/>
      <c r="C256" s="275" t="s">
        <v>63</v>
      </c>
      <c r="D256" s="276"/>
      <c r="E256" s="276"/>
      <c r="F256" s="277"/>
      <c r="G256" s="69"/>
      <c r="H256" s="252">
        <f>SUM(J253+J254+J255)</f>
        <v>5000</v>
      </c>
      <c r="I256" s="253"/>
      <c r="J256" s="253"/>
      <c r="K256" s="254"/>
      <c r="L256" s="37"/>
    </row>
    <row r="257" spans="2:12" ht="6.95" customHeight="1" x14ac:dyDescent="0.25">
      <c r="B257" s="48"/>
      <c r="C257" s="70"/>
      <c r="D257" s="70"/>
      <c r="E257" s="70"/>
      <c r="F257" s="70"/>
      <c r="G257" s="47"/>
      <c r="H257" s="71"/>
      <c r="I257" s="71"/>
      <c r="J257" s="71"/>
      <c r="K257" s="71"/>
      <c r="L257" s="37"/>
    </row>
    <row r="258" spans="2:12" ht="15.95" customHeight="1" x14ac:dyDescent="0.25">
      <c r="B258" s="48"/>
      <c r="C258" s="260" t="s">
        <v>78</v>
      </c>
      <c r="D258" s="261"/>
      <c r="E258" s="261"/>
      <c r="F258" s="261"/>
      <c r="G258" s="261"/>
      <c r="H258" s="261"/>
      <c r="I258" s="261"/>
      <c r="J258" s="261"/>
      <c r="K258" s="262"/>
      <c r="L258" s="37"/>
    </row>
    <row r="259" spans="2:12" ht="15.95" customHeight="1" x14ac:dyDescent="0.25">
      <c r="B259" s="48"/>
      <c r="C259" s="63" t="s">
        <v>91</v>
      </c>
      <c r="D259" s="269" t="s">
        <v>102</v>
      </c>
      <c r="E259" s="269"/>
      <c r="F259" s="63" t="s">
        <v>69</v>
      </c>
      <c r="G259" s="64"/>
      <c r="H259" s="63" t="s">
        <v>48</v>
      </c>
      <c r="I259" s="66" t="s">
        <v>49</v>
      </c>
      <c r="J259" s="270" t="s">
        <v>52</v>
      </c>
      <c r="K259" s="270"/>
      <c r="L259" s="37"/>
    </row>
    <row r="260" spans="2:12" ht="15.95" customHeight="1" x14ac:dyDescent="0.25">
      <c r="B260" s="48"/>
      <c r="C260" s="63" t="s">
        <v>51</v>
      </c>
      <c r="D260" s="269">
        <v>15</v>
      </c>
      <c r="E260" s="269"/>
      <c r="F260" s="63">
        <v>1</v>
      </c>
      <c r="G260" s="67"/>
      <c r="H260" s="63">
        <f>SUM(D260*F260)</f>
        <v>15</v>
      </c>
      <c r="I260" s="66">
        <f>IFERROR(VLOOKUP(C260,ورقة2!$A$2:$B$5,2,0),"")</f>
        <v>200</v>
      </c>
      <c r="J260" s="270">
        <f>SUM(I260*H260)</f>
        <v>3000</v>
      </c>
      <c r="K260" s="270"/>
      <c r="L260" s="37"/>
    </row>
    <row r="261" spans="2:12" ht="15.95" customHeight="1" x14ac:dyDescent="0.25">
      <c r="B261" s="48"/>
      <c r="C261" s="63" t="s">
        <v>56</v>
      </c>
      <c r="D261" s="269">
        <v>8</v>
      </c>
      <c r="E261" s="269"/>
      <c r="F261" s="63">
        <v>1</v>
      </c>
      <c r="G261" s="67"/>
      <c r="H261" s="63">
        <f>SUM(D261*F261)</f>
        <v>8</v>
      </c>
      <c r="I261" s="66">
        <f>IFERROR(VLOOKUP(C261,ورقة2!$A$2:$B$5,2,0),"")</f>
        <v>250</v>
      </c>
      <c r="J261" s="270">
        <f t="shared" ref="J261:J262" si="17">SUM(I261*H261)</f>
        <v>2000</v>
      </c>
      <c r="K261" s="270"/>
      <c r="L261" s="37"/>
    </row>
    <row r="262" spans="2:12" ht="15.95" customHeight="1" x14ac:dyDescent="0.25">
      <c r="B262" s="48"/>
      <c r="C262" s="63" t="s">
        <v>51</v>
      </c>
      <c r="D262" s="269"/>
      <c r="E262" s="269"/>
      <c r="F262" s="63"/>
      <c r="G262" s="68"/>
      <c r="H262" s="63">
        <f>SUM(D262*F262)</f>
        <v>0</v>
      </c>
      <c r="I262" s="66">
        <f>IFERROR(VLOOKUP(C262,ورقة2!$A$2:$B$5,2,0),"")</f>
        <v>200</v>
      </c>
      <c r="J262" s="270">
        <f t="shared" si="17"/>
        <v>0</v>
      </c>
      <c r="K262" s="270"/>
      <c r="L262" s="37"/>
    </row>
    <row r="263" spans="2:12" ht="15.95" customHeight="1" x14ac:dyDescent="0.25">
      <c r="B263" s="48"/>
      <c r="C263" s="275" t="s">
        <v>63</v>
      </c>
      <c r="D263" s="276"/>
      <c r="E263" s="276"/>
      <c r="F263" s="277"/>
      <c r="G263" s="69"/>
      <c r="H263" s="252">
        <f>SUM(J260+J261+J262)</f>
        <v>5000</v>
      </c>
      <c r="I263" s="253"/>
      <c r="J263" s="253"/>
      <c r="K263" s="254"/>
      <c r="L263" s="37"/>
    </row>
    <row r="264" spans="2:12" ht="6.95" customHeight="1" x14ac:dyDescent="0.25">
      <c r="B264" s="48"/>
      <c r="C264" s="70"/>
      <c r="D264" s="70"/>
      <c r="E264" s="70"/>
      <c r="F264" s="70"/>
      <c r="G264" s="47"/>
      <c r="H264" s="71"/>
      <c r="I264" s="71"/>
      <c r="J264" s="71"/>
      <c r="K264" s="71"/>
      <c r="L264" s="37"/>
    </row>
    <row r="265" spans="2:12" ht="15.95" customHeight="1" x14ac:dyDescent="0.25">
      <c r="B265" s="48"/>
      <c r="C265" s="324" t="s">
        <v>98</v>
      </c>
      <c r="D265" s="324"/>
      <c r="E265" s="324"/>
      <c r="F265" s="324"/>
      <c r="G265" s="324"/>
      <c r="H265" s="324"/>
      <c r="I265" s="324"/>
      <c r="J265" s="324"/>
      <c r="K265" s="324"/>
      <c r="L265" s="37"/>
    </row>
    <row r="266" spans="2:12" ht="6.95" customHeight="1" x14ac:dyDescent="0.25">
      <c r="B266" s="48"/>
      <c r="C266" s="48"/>
      <c r="D266" s="48"/>
      <c r="E266" s="72"/>
      <c r="F266" s="72"/>
      <c r="G266" s="70"/>
      <c r="H266" s="73"/>
      <c r="I266" s="73"/>
      <c r="J266" s="60"/>
      <c r="K266" s="60"/>
      <c r="L266" s="37"/>
    </row>
    <row r="267" spans="2:12" ht="15.95" customHeight="1" x14ac:dyDescent="0.25">
      <c r="B267" s="37"/>
      <c r="C267" s="260" t="s">
        <v>84</v>
      </c>
      <c r="D267" s="261"/>
      <c r="E267" s="261"/>
      <c r="F267" s="261"/>
      <c r="G267" s="261"/>
      <c r="H267" s="261"/>
      <c r="I267" s="261"/>
      <c r="J267" s="261"/>
      <c r="K267" s="262"/>
      <c r="L267" s="37"/>
    </row>
    <row r="268" spans="2:12" ht="15.95" customHeight="1" x14ac:dyDescent="0.25">
      <c r="B268" s="37"/>
      <c r="C268" s="286" t="s">
        <v>103</v>
      </c>
      <c r="D268" s="287"/>
      <c r="E268" s="286" t="s">
        <v>66</v>
      </c>
      <c r="F268" s="287"/>
      <c r="G268" s="64"/>
      <c r="H268" s="286" t="s">
        <v>67</v>
      </c>
      <c r="I268" s="287"/>
      <c r="J268" s="286" t="s">
        <v>52</v>
      </c>
      <c r="K268" s="287"/>
      <c r="L268" s="37"/>
    </row>
    <row r="269" spans="2:12" ht="15.95" customHeight="1" x14ac:dyDescent="0.25">
      <c r="B269" s="37"/>
      <c r="C269" s="286">
        <v>16</v>
      </c>
      <c r="D269" s="287"/>
      <c r="E269" s="286">
        <v>2</v>
      </c>
      <c r="F269" s="287"/>
      <c r="G269" s="67"/>
      <c r="H269" s="286">
        <v>100</v>
      </c>
      <c r="I269" s="287"/>
      <c r="J269" s="325">
        <f>SUM(C269*E269*H269)</f>
        <v>3200</v>
      </c>
      <c r="K269" s="326"/>
      <c r="L269" s="37"/>
    </row>
    <row r="270" spans="2:12" ht="15.95" customHeight="1" x14ac:dyDescent="0.25">
      <c r="B270" s="37"/>
      <c r="C270" s="275" t="s">
        <v>63</v>
      </c>
      <c r="D270" s="276"/>
      <c r="E270" s="276"/>
      <c r="F270" s="277"/>
      <c r="G270" s="74"/>
      <c r="H270" s="252">
        <f>SUM(J269)</f>
        <v>3200</v>
      </c>
      <c r="I270" s="253"/>
      <c r="J270" s="253"/>
      <c r="K270" s="254"/>
      <c r="L270" s="37"/>
    </row>
    <row r="271" spans="2:12" ht="6.95" customHeight="1" x14ac:dyDescent="0.25">
      <c r="B271" s="37"/>
      <c r="C271" s="70"/>
      <c r="D271" s="70"/>
      <c r="E271" s="70"/>
      <c r="F271" s="70"/>
      <c r="G271" s="47"/>
      <c r="H271" s="70"/>
      <c r="I271" s="71"/>
      <c r="J271" s="71"/>
      <c r="K271" s="71"/>
      <c r="L271" s="37"/>
    </row>
    <row r="272" spans="2:12" ht="15.95" customHeight="1" x14ac:dyDescent="0.25">
      <c r="B272" s="37"/>
      <c r="C272" s="260" t="s">
        <v>85</v>
      </c>
      <c r="D272" s="261"/>
      <c r="E272" s="261"/>
      <c r="F272" s="261"/>
      <c r="G272" s="261"/>
      <c r="H272" s="261"/>
      <c r="I272" s="261"/>
      <c r="J272" s="261"/>
      <c r="K272" s="262"/>
      <c r="L272" s="37"/>
    </row>
    <row r="273" spans="2:12" ht="15.95" customHeight="1" x14ac:dyDescent="0.25">
      <c r="B273" s="37"/>
      <c r="C273" s="63" t="s">
        <v>45</v>
      </c>
      <c r="D273" s="269" t="s">
        <v>106</v>
      </c>
      <c r="E273" s="269"/>
      <c r="F273" s="63" t="s">
        <v>69</v>
      </c>
      <c r="G273" s="64"/>
      <c r="H273" s="63" t="s">
        <v>48</v>
      </c>
      <c r="I273" s="66" t="s">
        <v>49</v>
      </c>
      <c r="J273" s="270" t="s">
        <v>52</v>
      </c>
      <c r="K273" s="270"/>
      <c r="L273" s="37"/>
    </row>
    <row r="274" spans="2:12" ht="15.95" customHeight="1" x14ac:dyDescent="0.25">
      <c r="B274" s="37"/>
      <c r="C274" s="63" t="s">
        <v>89</v>
      </c>
      <c r="D274" s="269">
        <v>30</v>
      </c>
      <c r="E274" s="269"/>
      <c r="F274" s="63">
        <v>2</v>
      </c>
      <c r="G274" s="67"/>
      <c r="H274" s="63">
        <f>SUM(D274*F274)</f>
        <v>60</v>
      </c>
      <c r="I274" s="66">
        <f>VLOOKUP(C274,ورقة2!$A$7:$B$9,2,0)</f>
        <v>60</v>
      </c>
      <c r="J274" s="270">
        <f>SUM(I274*H274)</f>
        <v>3600</v>
      </c>
      <c r="K274" s="270"/>
      <c r="L274" s="37"/>
    </row>
    <row r="275" spans="2:12" ht="15.95" customHeight="1" x14ac:dyDescent="0.25">
      <c r="B275" s="37"/>
      <c r="C275" s="63" t="s">
        <v>87</v>
      </c>
      <c r="D275" s="269">
        <v>10</v>
      </c>
      <c r="E275" s="269"/>
      <c r="F275" s="63">
        <v>4</v>
      </c>
      <c r="G275" s="67"/>
      <c r="H275" s="63">
        <f>SUM(D275*F275)</f>
        <v>40</v>
      </c>
      <c r="I275" s="66">
        <f>VLOOKUP(C275,ورقة2!$A$7:$B$9,2,0)</f>
        <v>60</v>
      </c>
      <c r="J275" s="270">
        <f>SUM(I275*H275)</f>
        <v>2400</v>
      </c>
      <c r="K275" s="270"/>
      <c r="L275" s="37"/>
    </row>
    <row r="276" spans="2:12" ht="15.95" customHeight="1" x14ac:dyDescent="0.25">
      <c r="B276" s="37"/>
      <c r="C276" s="63" t="s">
        <v>89</v>
      </c>
      <c r="D276" s="269">
        <v>20</v>
      </c>
      <c r="E276" s="269"/>
      <c r="F276" s="63">
        <v>3</v>
      </c>
      <c r="G276" s="68"/>
      <c r="H276" s="63">
        <f>SUM(D276*F276)</f>
        <v>60</v>
      </c>
      <c r="I276" s="66">
        <f>VLOOKUP(C276,ورقة2!$A$7:$B$9,2,0)</f>
        <v>60</v>
      </c>
      <c r="J276" s="270">
        <f>SUM(I276*H276)</f>
        <v>3600</v>
      </c>
      <c r="K276" s="270"/>
      <c r="L276" s="37"/>
    </row>
    <row r="277" spans="2:12" ht="15.95" customHeight="1" x14ac:dyDescent="0.25">
      <c r="B277" s="37"/>
      <c r="C277" s="275" t="s">
        <v>63</v>
      </c>
      <c r="D277" s="276"/>
      <c r="E277" s="276"/>
      <c r="F277" s="277"/>
      <c r="G277" s="69"/>
      <c r="H277" s="252">
        <f>SUM(J274+J275+J276)</f>
        <v>9600</v>
      </c>
      <c r="I277" s="253"/>
      <c r="J277" s="253"/>
      <c r="K277" s="254"/>
      <c r="L277" s="37"/>
    </row>
    <row r="278" spans="2:12" ht="6.95" customHeight="1" thickBot="1" x14ac:dyDescent="0.3">
      <c r="B278" s="4"/>
      <c r="C278" s="89"/>
      <c r="D278" s="90"/>
      <c r="E278" s="91"/>
      <c r="F278" s="91"/>
      <c r="G278" s="89"/>
      <c r="H278" s="70"/>
      <c r="I278" s="71"/>
      <c r="J278" s="71"/>
      <c r="K278" s="71"/>
      <c r="L278" s="4"/>
    </row>
    <row r="279" spans="2:12" ht="15.95" customHeight="1" thickTop="1" thickBot="1" x14ac:dyDescent="0.3">
      <c r="B279" s="8"/>
      <c r="C279" s="7" t="s">
        <v>24</v>
      </c>
      <c r="D279" s="280" t="s">
        <v>29</v>
      </c>
      <c r="E279" s="281"/>
      <c r="F279" s="281"/>
      <c r="G279" s="281"/>
      <c r="H279" s="282"/>
      <c r="I279" s="280" t="s">
        <v>30</v>
      </c>
      <c r="J279" s="282"/>
      <c r="K279" s="7" t="s">
        <v>31</v>
      </c>
      <c r="L279" s="8"/>
    </row>
    <row r="280" spans="2:12" ht="15.95" customHeight="1" thickTop="1" thickBot="1" x14ac:dyDescent="0.3">
      <c r="B280" s="8"/>
      <c r="C280" s="7" t="s">
        <v>109</v>
      </c>
      <c r="D280" s="255"/>
      <c r="E280" s="256"/>
      <c r="F280" s="256"/>
      <c r="G280" s="256"/>
      <c r="H280" s="257"/>
      <c r="I280" s="258"/>
      <c r="J280" s="259"/>
      <c r="K280" s="6"/>
      <c r="L280" s="8"/>
    </row>
    <row r="281" spans="2:12" ht="15.95" customHeight="1" thickTop="1" thickBot="1" x14ac:dyDescent="0.3">
      <c r="B281" s="8"/>
      <c r="C281" s="7" t="s">
        <v>28</v>
      </c>
      <c r="D281" s="255"/>
      <c r="E281" s="256"/>
      <c r="F281" s="256"/>
      <c r="G281" s="256"/>
      <c r="H281" s="257"/>
      <c r="I281" s="258"/>
      <c r="J281" s="259"/>
      <c r="K281" s="6"/>
      <c r="L281" s="8"/>
    </row>
    <row r="282" spans="2:12" ht="15.95" customHeight="1" thickTop="1" thickBot="1" x14ac:dyDescent="0.3">
      <c r="B282" s="8"/>
      <c r="C282" s="7" t="s">
        <v>26</v>
      </c>
      <c r="D282" s="255"/>
      <c r="E282" s="256"/>
      <c r="F282" s="256"/>
      <c r="G282" s="256"/>
      <c r="H282" s="257"/>
      <c r="I282" s="258"/>
      <c r="J282" s="259"/>
      <c r="K282" s="6"/>
      <c r="L282" s="8"/>
    </row>
    <row r="283" spans="2:12" ht="15.95" customHeight="1" thickTop="1" thickBot="1" x14ac:dyDescent="0.3">
      <c r="B283" s="8"/>
      <c r="C283" s="7" t="s">
        <v>27</v>
      </c>
      <c r="D283" s="255"/>
      <c r="E283" s="256"/>
      <c r="F283" s="256"/>
      <c r="G283" s="256"/>
      <c r="H283" s="257"/>
      <c r="I283" s="258"/>
      <c r="J283" s="259"/>
      <c r="K283" s="6"/>
      <c r="L283" s="8"/>
    </row>
    <row r="284" spans="2:12" ht="6.95" customHeight="1" thickTop="1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</row>
    <row r="285" spans="2:12" ht="6.95" customHeight="1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</row>
    <row r="286" spans="2:12" ht="18.75" x14ac:dyDescent="0.25">
      <c r="B286" s="8"/>
      <c r="C286" s="271" t="s">
        <v>81</v>
      </c>
      <c r="D286" s="271"/>
      <c r="E286" s="271"/>
      <c r="F286" s="271"/>
      <c r="G286" s="271"/>
      <c r="H286" s="271"/>
      <c r="I286" s="271"/>
      <c r="J286" s="271"/>
      <c r="K286" s="271"/>
      <c r="L286" s="8"/>
    </row>
  </sheetData>
  <mergeCells count="310">
    <mergeCell ref="C277:F277"/>
    <mergeCell ref="H277:K277"/>
    <mergeCell ref="D164:H164"/>
    <mergeCell ref="E107:K107"/>
    <mergeCell ref="D166:H166"/>
    <mergeCell ref="D167:H167"/>
    <mergeCell ref="I167:J167"/>
    <mergeCell ref="D168:H168"/>
    <mergeCell ref="I168:J168"/>
    <mergeCell ref="D159:E159"/>
    <mergeCell ref="J159:K159"/>
    <mergeCell ref="J161:K161"/>
    <mergeCell ref="J160:K160"/>
    <mergeCell ref="C162:F162"/>
    <mergeCell ref="H162:K162"/>
    <mergeCell ref="C270:F270"/>
    <mergeCell ref="H270:K270"/>
    <mergeCell ref="D274:E274"/>
    <mergeCell ref="J274:K274"/>
    <mergeCell ref="D275:E275"/>
    <mergeCell ref="J275:K275"/>
    <mergeCell ref="D276:E276"/>
    <mergeCell ref="J276:K276"/>
    <mergeCell ref="C272:K272"/>
    <mergeCell ref="D273:E273"/>
    <mergeCell ref="J273:K273"/>
    <mergeCell ref="C263:F263"/>
    <mergeCell ref="H263:K263"/>
    <mergeCell ref="C269:D269"/>
    <mergeCell ref="C265:K265"/>
    <mergeCell ref="C267:K267"/>
    <mergeCell ref="C268:D268"/>
    <mergeCell ref="E268:F268"/>
    <mergeCell ref="H268:I268"/>
    <mergeCell ref="J268:K268"/>
    <mergeCell ref="E269:F269"/>
    <mergeCell ref="H269:I269"/>
    <mergeCell ref="J269:K269"/>
    <mergeCell ref="C256:F256"/>
    <mergeCell ref="H256:K256"/>
    <mergeCell ref="D262:E262"/>
    <mergeCell ref="J262:K262"/>
    <mergeCell ref="C258:K258"/>
    <mergeCell ref="D259:E259"/>
    <mergeCell ref="J259:K259"/>
    <mergeCell ref="D260:E260"/>
    <mergeCell ref="J260:K260"/>
    <mergeCell ref="D261:E261"/>
    <mergeCell ref="J261:K261"/>
    <mergeCell ref="C251:K251"/>
    <mergeCell ref="D255:E255"/>
    <mergeCell ref="J255:K255"/>
    <mergeCell ref="D252:E252"/>
    <mergeCell ref="J252:K252"/>
    <mergeCell ref="D253:E253"/>
    <mergeCell ref="J253:K253"/>
    <mergeCell ref="D254:E254"/>
    <mergeCell ref="J254:K254"/>
    <mergeCell ref="J126:K126"/>
    <mergeCell ref="C127:F127"/>
    <mergeCell ref="C150:K150"/>
    <mergeCell ref="C129:K129"/>
    <mergeCell ref="D130:E130"/>
    <mergeCell ref="J130:K130"/>
    <mergeCell ref="D131:E131"/>
    <mergeCell ref="J131:K131"/>
    <mergeCell ref="D248:E248"/>
    <mergeCell ref="J248:K248"/>
    <mergeCell ref="J137:K137"/>
    <mergeCell ref="C171:K171"/>
    <mergeCell ref="D160:E160"/>
    <mergeCell ref="D161:E161"/>
    <mergeCell ref="H153:I153"/>
    <mergeCell ref="J153:K153"/>
    <mergeCell ref="J154:K154"/>
    <mergeCell ref="H154:I154"/>
    <mergeCell ref="E154:F154"/>
    <mergeCell ref="C157:K157"/>
    <mergeCell ref="D138:E138"/>
    <mergeCell ref="J138:K138"/>
    <mergeCell ref="D139:E139"/>
    <mergeCell ref="J139:K139"/>
    <mergeCell ref="D140:E140"/>
    <mergeCell ref="J140:K140"/>
    <mergeCell ref="C141:F141"/>
    <mergeCell ref="H141:K141"/>
    <mergeCell ref="C143:K143"/>
    <mergeCell ref="D165:H165"/>
    <mergeCell ref="I165:J165"/>
    <mergeCell ref="D158:E158"/>
    <mergeCell ref="J158:K158"/>
    <mergeCell ref="C155:F155"/>
    <mergeCell ref="C113:K113"/>
    <mergeCell ref="C120:K120"/>
    <mergeCell ref="C118:F118"/>
    <mergeCell ref="H127:K127"/>
    <mergeCell ref="H77:I77"/>
    <mergeCell ref="C79:K79"/>
    <mergeCell ref="D101:H101"/>
    <mergeCell ref="D102:H102"/>
    <mergeCell ref="C106:K106"/>
    <mergeCell ref="D103:H103"/>
    <mergeCell ref="I103:J103"/>
    <mergeCell ref="D100:H100"/>
    <mergeCell ref="I100:J100"/>
    <mergeCell ref="I101:J101"/>
    <mergeCell ref="E108:K108"/>
    <mergeCell ref="E109:K109"/>
    <mergeCell ref="C111:K111"/>
    <mergeCell ref="H118:K118"/>
    <mergeCell ref="D124:E124"/>
    <mergeCell ref="J124:K124"/>
    <mergeCell ref="D125:E125"/>
    <mergeCell ref="J125:K125"/>
    <mergeCell ref="C122:K122"/>
    <mergeCell ref="D126:E126"/>
    <mergeCell ref="D132:E132"/>
    <mergeCell ref="J132:K132"/>
    <mergeCell ref="D133:E133"/>
    <mergeCell ref="J133:K133"/>
    <mergeCell ref="C134:F134"/>
    <mergeCell ref="H134:K134"/>
    <mergeCell ref="C136:K136"/>
    <mergeCell ref="D137:E137"/>
    <mergeCell ref="E2:K2"/>
    <mergeCell ref="E58:K58"/>
    <mergeCell ref="E59:K59"/>
    <mergeCell ref="E60:K60"/>
    <mergeCell ref="D72:J72"/>
    <mergeCell ref="E4:K4"/>
    <mergeCell ref="E3:K3"/>
    <mergeCell ref="G73:H73"/>
    <mergeCell ref="G74:H74"/>
    <mergeCell ref="H66:J66"/>
    <mergeCell ref="C66:E66"/>
    <mergeCell ref="C62:K62"/>
    <mergeCell ref="H64:K64"/>
    <mergeCell ref="C64:F64"/>
    <mergeCell ref="C70:K70"/>
    <mergeCell ref="C68:F68"/>
    <mergeCell ref="C45:F45"/>
    <mergeCell ref="J45:K45"/>
    <mergeCell ref="C48:F48"/>
    <mergeCell ref="H48:K48"/>
    <mergeCell ref="C36:F36"/>
    <mergeCell ref="H36:I36"/>
    <mergeCell ref="J36:K36"/>
    <mergeCell ref="H46:I46"/>
    <mergeCell ref="H47:I47"/>
    <mergeCell ref="J37:K37"/>
    <mergeCell ref="J47:K47"/>
    <mergeCell ref="C46:F46"/>
    <mergeCell ref="C47:F47"/>
    <mergeCell ref="C37:F37"/>
    <mergeCell ref="C38:F38"/>
    <mergeCell ref="C39:F39"/>
    <mergeCell ref="C40:F40"/>
    <mergeCell ref="J46:K46"/>
    <mergeCell ref="H8:K8"/>
    <mergeCell ref="C43:F43"/>
    <mergeCell ref="C44:F44"/>
    <mergeCell ref="D9:E9"/>
    <mergeCell ref="D10:E10"/>
    <mergeCell ref="C33:E33"/>
    <mergeCell ref="H33:J33"/>
    <mergeCell ref="I9:J9"/>
    <mergeCell ref="I10:J10"/>
    <mergeCell ref="C9:C10"/>
    <mergeCell ref="C11:E11"/>
    <mergeCell ref="B12:K12"/>
    <mergeCell ref="J39:K39"/>
    <mergeCell ref="J40:K40"/>
    <mergeCell ref="J41:K41"/>
    <mergeCell ref="J42:K42"/>
    <mergeCell ref="J43:K43"/>
    <mergeCell ref="J44:K44"/>
    <mergeCell ref="I50:J50"/>
    <mergeCell ref="D54:H54"/>
    <mergeCell ref="I51:J51"/>
    <mergeCell ref="I52:J52"/>
    <mergeCell ref="I53:J53"/>
    <mergeCell ref="I54:J54"/>
    <mergeCell ref="I65:J65"/>
    <mergeCell ref="D99:H99"/>
    <mergeCell ref="I99:J99"/>
    <mergeCell ref="H68:K68"/>
    <mergeCell ref="D65:E65"/>
    <mergeCell ref="D51:H51"/>
    <mergeCell ref="D52:H52"/>
    <mergeCell ref="D53:H53"/>
    <mergeCell ref="D50:H50"/>
    <mergeCell ref="H96:K96"/>
    <mergeCell ref="E77:F77"/>
    <mergeCell ref="C96:F96"/>
    <mergeCell ref="C57:K57"/>
    <mergeCell ref="C6:K6"/>
    <mergeCell ref="H13:K13"/>
    <mergeCell ref="C35:K35"/>
    <mergeCell ref="C15:K15"/>
    <mergeCell ref="C16:F16"/>
    <mergeCell ref="H16:K16"/>
    <mergeCell ref="D123:E123"/>
    <mergeCell ref="J123:K123"/>
    <mergeCell ref="C41:F41"/>
    <mergeCell ref="C42:F42"/>
    <mergeCell ref="C13:F13"/>
    <mergeCell ref="H37:I37"/>
    <mergeCell ref="H39:I39"/>
    <mergeCell ref="H40:I40"/>
    <mergeCell ref="H41:I41"/>
    <mergeCell ref="H42:I42"/>
    <mergeCell ref="H43:I43"/>
    <mergeCell ref="H44:I44"/>
    <mergeCell ref="H45:I45"/>
    <mergeCell ref="C8:F8"/>
    <mergeCell ref="H9:H10"/>
    <mergeCell ref="H11:J11"/>
    <mergeCell ref="E76:I76"/>
    <mergeCell ref="I102:J102"/>
    <mergeCell ref="C181:E181"/>
    <mergeCell ref="H181:J181"/>
    <mergeCell ref="E153:F153"/>
    <mergeCell ref="I164:J164"/>
    <mergeCell ref="H155:K155"/>
    <mergeCell ref="C194:K194"/>
    <mergeCell ref="G188:H188"/>
    <mergeCell ref="D144:E144"/>
    <mergeCell ref="J144:K144"/>
    <mergeCell ref="D145:E145"/>
    <mergeCell ref="J145:K145"/>
    <mergeCell ref="D146:E146"/>
    <mergeCell ref="J146:K146"/>
    <mergeCell ref="D147:E147"/>
    <mergeCell ref="J147:K147"/>
    <mergeCell ref="C148:F148"/>
    <mergeCell ref="H148:K148"/>
    <mergeCell ref="E174:K174"/>
    <mergeCell ref="I166:J166"/>
    <mergeCell ref="E175:K175"/>
    <mergeCell ref="C177:K177"/>
    <mergeCell ref="C179:F179"/>
    <mergeCell ref="H179:K179"/>
    <mergeCell ref="E173:K173"/>
    <mergeCell ref="D180:E180"/>
    <mergeCell ref="I180:J180"/>
    <mergeCell ref="C152:K152"/>
    <mergeCell ref="C153:D153"/>
    <mergeCell ref="C154:D154"/>
    <mergeCell ref="C286:K286"/>
    <mergeCell ref="H38:I38"/>
    <mergeCell ref="J38:K38"/>
    <mergeCell ref="D279:H279"/>
    <mergeCell ref="I279:J279"/>
    <mergeCell ref="D280:H280"/>
    <mergeCell ref="I280:J280"/>
    <mergeCell ref="D281:H281"/>
    <mergeCell ref="I281:J281"/>
    <mergeCell ref="D282:H282"/>
    <mergeCell ref="I282:J282"/>
    <mergeCell ref="D283:H283"/>
    <mergeCell ref="I283:J283"/>
    <mergeCell ref="C244:K244"/>
    <mergeCell ref="D245:E245"/>
    <mergeCell ref="J245:K245"/>
    <mergeCell ref="D246:E246"/>
    <mergeCell ref="C183:F183"/>
    <mergeCell ref="H183:K183"/>
    <mergeCell ref="J246:K246"/>
    <mergeCell ref="D247:E247"/>
    <mergeCell ref="J247:K247"/>
    <mergeCell ref="C249:F249"/>
    <mergeCell ref="H249:K249"/>
    <mergeCell ref="C228:K228"/>
    <mergeCell ref="C233:F233"/>
    <mergeCell ref="C211:F211"/>
    <mergeCell ref="H211:K211"/>
    <mergeCell ref="D214:H214"/>
    <mergeCell ref="I214:J214"/>
    <mergeCell ref="D215:H215"/>
    <mergeCell ref="I215:J215"/>
    <mergeCell ref="D216:H216"/>
    <mergeCell ref="D241:E241"/>
    <mergeCell ref="J241:K241"/>
    <mergeCell ref="D240:E240"/>
    <mergeCell ref="J240:K240"/>
    <mergeCell ref="C242:F242"/>
    <mergeCell ref="H233:K233"/>
    <mergeCell ref="C235:K235"/>
    <mergeCell ref="C237:K237"/>
    <mergeCell ref="D238:E238"/>
    <mergeCell ref="J238:K238"/>
    <mergeCell ref="H242:K242"/>
    <mergeCell ref="D217:H217"/>
    <mergeCell ref="I217:J217"/>
    <mergeCell ref="D218:H218"/>
    <mergeCell ref="I218:J218"/>
    <mergeCell ref="C185:K185"/>
    <mergeCell ref="D187:J187"/>
    <mergeCell ref="G189:H189"/>
    <mergeCell ref="E191:I191"/>
    <mergeCell ref="E192:F192"/>
    <mergeCell ref="H192:I192"/>
    <mergeCell ref="D239:E239"/>
    <mergeCell ref="J239:K239"/>
    <mergeCell ref="I216:J216"/>
    <mergeCell ref="C221:K221"/>
    <mergeCell ref="E222:K222"/>
    <mergeCell ref="E223:K223"/>
    <mergeCell ref="E224:K224"/>
    <mergeCell ref="C226:K226"/>
  </mergeCells>
  <printOptions horizontalCentered="1" verticalCentered="1"/>
  <pageMargins left="0" right="0" top="0" bottom="0" header="0" footer="0.70866141732283472"/>
  <pageSetup paperSize="9" scale="84" fitToWidth="2" fitToHeight="10" orientation="portrait" r:id="rId1"/>
  <headerFooter alignWithMargins="0"/>
  <rowBreaks count="4" manualBreakCount="4">
    <brk id="57" min="1" max="11" man="1"/>
    <brk id="106" min="1" max="11" man="1"/>
    <brk id="172" min="1" max="11" man="1"/>
    <brk id="22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ورقة2!$A$2:$A$5</xm:f>
          </x14:formula1>
          <xm:sqref>D74 D81:D95 C124:C126 C115:C117 C131:C133 C138:C140 C145:C147 D189 D196:D210 C239:C241 C230:C232 C246:C248 C253:C255 C260:C262</xm:sqref>
        </x14:dataValidation>
        <x14:dataValidation type="list" allowBlank="1" showInputMessage="1" showErrorMessage="1">
          <x14:formula1>
            <xm:f>ورقة2!$B$49:$B$57</xm:f>
          </x14:formula1>
          <xm:sqref>H77:I77 H192:I192</xm:sqref>
        </x14:dataValidation>
        <x14:dataValidation type="list" allowBlank="1" showInputMessage="1" showErrorMessage="1">
          <x14:formula1>
            <xm:f>ورقة2!$A$7:$A$9</xm:f>
          </x14:formula1>
          <xm:sqref>C159:C161 C274:C276</xm:sqref>
        </x14:dataValidation>
        <x14:dataValidation type="list" allowBlank="1" showInputMessage="1" showErrorMessage="1">
          <x14:formula1>
            <xm:f>ورقة2!$B$24:$B$28</xm:f>
          </x14:formula1>
          <xm:sqref>F159:F161 F274:F276</xm:sqref>
        </x14:dataValidation>
        <x14:dataValidation type="list" allowBlank="1" showInputMessage="1" showErrorMessage="1">
          <x14:formula1>
            <xm:f>ورقة2!$B$11:$B$22</xm:f>
          </x14:formula1>
          <xm:sqref>D159:E161 D274:E276</xm:sqref>
        </x14:dataValidation>
        <x14:dataValidation type="list" allowBlank="1" showInputMessage="1" showErrorMessage="1">
          <x14:formula1>
            <xm:f>ورقة2!$B$59:$B$78</xm:f>
          </x14:formula1>
          <xm:sqref>C154:D154 E115:E117 C269:D269 E230:E232</xm:sqref>
        </x14:dataValidation>
        <x14:dataValidation type="list" allowBlank="1" showInputMessage="1" showErrorMessage="1">
          <x14:formula1>
            <xm:f>ورقة2!$B$59:$B$61</xm:f>
          </x14:formula1>
          <xm:sqref>E154:F154 E269:F269</xm:sqref>
        </x14:dataValidation>
        <x14:dataValidation type="list" allowBlank="1" showInputMessage="1" showErrorMessage="1">
          <x14:formula1>
            <xm:f>ورقة2!$A$80:$A$81</xm:f>
          </x14:formula1>
          <xm:sqref>D115:D117 D230:D232</xm:sqref>
        </x14:dataValidation>
        <x14:dataValidation type="list" allowBlank="1" showInputMessage="1" showErrorMessage="1">
          <x14:formula1>
            <xm:f>ورقة2!$B$30:$B$47</xm:f>
          </x14:formula1>
          <xm:sqref>H115:H117 H230:H232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6A89CC8B756B9C4FAE8A685A2ADB3438" ma:contentTypeVersion="2" ma:contentTypeDescription="إنشاء مستند جديد." ma:contentTypeScope="" ma:versionID="3213936e3efc70eff1b53a003e992d25">
  <xsd:schema xmlns:xsd="http://www.w3.org/2001/XMLSchema" xmlns:xs="http://www.w3.org/2001/XMLSchema" xmlns:p="http://schemas.microsoft.com/office/2006/metadata/properties" xmlns:ns1="http://schemas.microsoft.com/sharepoint/v3" xmlns:ns2="62be96db-45dc-4974-8e89-41c5da6715c4" targetNamespace="http://schemas.microsoft.com/office/2006/metadata/properties" ma:root="true" ma:fieldsID="c2338bbc0c60615803c489042680e789" ns1:_="" ns2:_="">
    <xsd:import namespace="http://schemas.microsoft.com/sharepoint/v3"/>
    <xsd:import namespace="62be96db-45dc-4974-8e89-41c5da6715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be96db-45dc-4974-8e89-41c5da6715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A06F92-19B4-4D36-8802-99D331A64551}"/>
</file>

<file path=customXml/itemProps2.xml><?xml version="1.0" encoding="utf-8"?>
<ds:datastoreItem xmlns:ds="http://schemas.openxmlformats.org/officeDocument/2006/customXml" ds:itemID="{53BC1D43-A213-4848-8CA5-C9297401D45B}"/>
</file>

<file path=customXml/itemProps3.xml><?xml version="1.0" encoding="utf-8"?>
<ds:datastoreItem xmlns:ds="http://schemas.openxmlformats.org/officeDocument/2006/customXml" ds:itemID="{976D3974-1D79-4893-9512-21BC35F190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الموازنة</vt:lpstr>
      <vt:lpstr>ورقة2</vt:lpstr>
      <vt:lpstr>ورقة1</vt:lpstr>
      <vt:lpstr>الموازنة!Print_Area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Yosuef Alhobeil</dc:creator>
  <cp:lastModifiedBy>Ahmed Yosuef Alhobeil</cp:lastModifiedBy>
  <cp:lastPrinted>2023-09-25T07:06:54Z</cp:lastPrinted>
  <dcterms:created xsi:type="dcterms:W3CDTF">2023-08-02T07:48:06Z</dcterms:created>
  <dcterms:modified xsi:type="dcterms:W3CDTF">2023-09-25T07:07:16Z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0x0101006A89CC8B756B9C4FAE8A685A2ADB3438</vt:lpwstr>
  </property>
</Properties>
</file>